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2550" yWindow="2550" windowWidth="15375" windowHeight="7875" activeTab="1"/>
  </bookViews>
  <sheets>
    <sheet name="Kryci list" sheetId="3" r:id="rId1"/>
    <sheet name="Rekapitulacia" sheetId="4" r:id="rId2"/>
    <sheet name="Prehlad-správca" sheetId="5" r:id="rId3"/>
    <sheet name="Prehlad-kabinet" sheetId="6" r:id="rId4"/>
  </sheets>
  <definedNames>
    <definedName name="_xlnm._FilterDatabase" hidden="1">#REF!</definedName>
    <definedName name="fakt1R">#REF!</definedName>
    <definedName name="_xlnm.Print_Titles" localSheetId="2">'Prehlad-správca'!$7:$9</definedName>
    <definedName name="_xlnm.Print_Titles" localSheetId="1">Rekapitulacia!$8:$10</definedName>
    <definedName name="_xlnm.Print_Area" localSheetId="0">'Kryci list'!$A:$J</definedName>
    <definedName name="_xlnm.Print_Area" localSheetId="2">'Prehlad-správca'!$A:$O</definedName>
    <definedName name="_xlnm.Print_Area" localSheetId="1">Rekapitulacia!$A:$G</definedName>
  </definedNames>
  <calcPr calcId="125725"/>
</workbook>
</file>

<file path=xl/calcChain.xml><?xml version="1.0" encoding="utf-8"?>
<calcChain xmlns="http://schemas.openxmlformats.org/spreadsheetml/2006/main">
  <c r="E16" i="3"/>
  <c r="G60" i="4"/>
  <c r="F60"/>
  <c r="E60"/>
  <c r="G58"/>
  <c r="F58"/>
  <c r="E58"/>
  <c r="G57"/>
  <c r="F57"/>
  <c r="E57"/>
  <c r="G55"/>
  <c r="F55"/>
  <c r="E55"/>
  <c r="G54"/>
  <c r="F54"/>
  <c r="E54"/>
  <c r="C54"/>
  <c r="G52"/>
  <c r="F52"/>
  <c r="E52"/>
  <c r="G53"/>
  <c r="F53"/>
  <c r="E53"/>
  <c r="C53"/>
  <c r="G51"/>
  <c r="F51"/>
  <c r="E51"/>
  <c r="G50"/>
  <c r="F50"/>
  <c r="E50"/>
  <c r="C50"/>
  <c r="G42"/>
  <c r="G40"/>
  <c r="G39"/>
  <c r="G37"/>
  <c r="G36"/>
  <c r="G35"/>
  <c r="G34"/>
  <c r="G33"/>
  <c r="G32"/>
  <c r="G31"/>
  <c r="G49" s="1"/>
  <c r="F42"/>
  <c r="F40"/>
  <c r="F39"/>
  <c r="F37"/>
  <c r="F36"/>
  <c r="F35"/>
  <c r="F34"/>
  <c r="F33"/>
  <c r="F32"/>
  <c r="F31"/>
  <c r="F49" s="1"/>
  <c r="E42"/>
  <c r="E40"/>
  <c r="E39"/>
  <c r="E37"/>
  <c r="E36"/>
  <c r="E35"/>
  <c r="E34"/>
  <c r="E33"/>
  <c r="E32"/>
  <c r="E31"/>
  <c r="E49" s="1"/>
  <c r="D36"/>
  <c r="C40"/>
  <c r="C58" s="1"/>
  <c r="E18" i="3" s="1"/>
  <c r="C36" i="4"/>
  <c r="C35"/>
  <c r="C32"/>
  <c r="C27"/>
  <c r="C45" s="1"/>
  <c r="G47"/>
  <c r="G46"/>
  <c r="F47"/>
  <c r="F46"/>
  <c r="E47"/>
  <c r="E46"/>
  <c r="E45"/>
  <c r="C47"/>
  <c r="C46"/>
  <c r="G45"/>
  <c r="F45"/>
  <c r="G29"/>
  <c r="F29"/>
  <c r="E29"/>
  <c r="C29"/>
  <c r="G28"/>
  <c r="F28"/>
  <c r="E28"/>
  <c r="C28"/>
  <c r="G27"/>
  <c r="F27"/>
  <c r="E27"/>
  <c r="F19"/>
  <c r="E19"/>
  <c r="N88" i="6"/>
  <c r="L88"/>
  <c r="J88"/>
  <c r="H88"/>
  <c r="N87"/>
  <c r="L87"/>
  <c r="J87"/>
  <c r="H87"/>
  <c r="N86"/>
  <c r="L86"/>
  <c r="J86"/>
  <c r="H86"/>
  <c r="N85"/>
  <c r="L85"/>
  <c r="J85"/>
  <c r="H85"/>
  <c r="N84"/>
  <c r="L84"/>
  <c r="J84"/>
  <c r="H84"/>
  <c r="N83"/>
  <c r="L83"/>
  <c r="J83"/>
  <c r="H83"/>
  <c r="N82"/>
  <c r="L82"/>
  <c r="J82"/>
  <c r="I82"/>
  <c r="I89" s="1"/>
  <c r="I90" s="1"/>
  <c r="N81"/>
  <c r="N89" s="1"/>
  <c r="N90" s="1"/>
  <c r="L81"/>
  <c r="L89" s="1"/>
  <c r="L90" s="1"/>
  <c r="J81"/>
  <c r="J89" s="1"/>
  <c r="D39" i="4" s="1"/>
  <c r="H81" i="6"/>
  <c r="I75"/>
  <c r="N74"/>
  <c r="N75" s="1"/>
  <c r="L74"/>
  <c r="L75" s="1"/>
  <c r="J74"/>
  <c r="J75" s="1"/>
  <c r="E75" s="1"/>
  <c r="H74"/>
  <c r="H75" s="1"/>
  <c r="B36" i="4" s="1"/>
  <c r="I71" i="6"/>
  <c r="N70"/>
  <c r="L70"/>
  <c r="J70"/>
  <c r="H70"/>
  <c r="N69"/>
  <c r="N71" s="1"/>
  <c r="L69"/>
  <c r="L71" s="1"/>
  <c r="J69"/>
  <c r="H69"/>
  <c r="H71" s="1"/>
  <c r="B35" i="4" s="1"/>
  <c r="N65" i="6"/>
  <c r="L65"/>
  <c r="J65"/>
  <c r="H65"/>
  <c r="N64"/>
  <c r="L64"/>
  <c r="J64"/>
  <c r="H64"/>
  <c r="N63"/>
  <c r="L63"/>
  <c r="J63"/>
  <c r="H63"/>
  <c r="N62"/>
  <c r="L62"/>
  <c r="J62"/>
  <c r="I62"/>
  <c r="I66" s="1"/>
  <c r="C34" i="4" s="1"/>
  <c r="C52" s="1"/>
  <c r="N61" i="6"/>
  <c r="N66" s="1"/>
  <c r="L61"/>
  <c r="L66" s="1"/>
  <c r="J61"/>
  <c r="H61"/>
  <c r="H66" s="1"/>
  <c r="B34" i="4" s="1"/>
  <c r="B52" s="1"/>
  <c r="N57" i="6"/>
  <c r="L57"/>
  <c r="J57"/>
  <c r="H57"/>
  <c r="N56"/>
  <c r="L56"/>
  <c r="J56"/>
  <c r="H56"/>
  <c r="N55"/>
  <c r="L55"/>
  <c r="J55"/>
  <c r="H55"/>
  <c r="N54"/>
  <c r="L54"/>
  <c r="J54"/>
  <c r="I54"/>
  <c r="I58" s="1"/>
  <c r="C33" i="4" s="1"/>
  <c r="N53" i="6"/>
  <c r="L53"/>
  <c r="J53"/>
  <c r="H53"/>
  <c r="N52"/>
  <c r="N58" s="1"/>
  <c r="L52"/>
  <c r="L58" s="1"/>
  <c r="J52"/>
  <c r="H52"/>
  <c r="H58" s="1"/>
  <c r="B33" i="4" s="1"/>
  <c r="I49" i="6"/>
  <c r="N48"/>
  <c r="L48"/>
  <c r="J48"/>
  <c r="H48"/>
  <c r="N47"/>
  <c r="L47"/>
  <c r="J47"/>
  <c r="H47"/>
  <c r="N46"/>
  <c r="L46"/>
  <c r="J46"/>
  <c r="H46"/>
  <c r="N45"/>
  <c r="N49" s="1"/>
  <c r="L45"/>
  <c r="L49" s="1"/>
  <c r="J45"/>
  <c r="H45"/>
  <c r="H49" s="1"/>
  <c r="B32" i="4" s="1"/>
  <c r="B50" s="1"/>
  <c r="N41" i="6"/>
  <c r="L41"/>
  <c r="J41"/>
  <c r="H41"/>
  <c r="N40"/>
  <c r="L40"/>
  <c r="J40"/>
  <c r="H40"/>
  <c r="N39"/>
  <c r="L39"/>
  <c r="J39"/>
  <c r="H39"/>
  <c r="N38"/>
  <c r="L38"/>
  <c r="J38"/>
  <c r="H38"/>
  <c r="N37"/>
  <c r="L37"/>
  <c r="J37"/>
  <c r="I37"/>
  <c r="N36"/>
  <c r="L36"/>
  <c r="J36"/>
  <c r="H36"/>
  <c r="N35"/>
  <c r="L35"/>
  <c r="J35"/>
  <c r="I35"/>
  <c r="I42" s="1"/>
  <c r="C31" i="4" s="1"/>
  <c r="C49" s="1"/>
  <c r="N34" i="6"/>
  <c r="N42" s="1"/>
  <c r="L34"/>
  <c r="L42" s="1"/>
  <c r="J34"/>
  <c r="H34"/>
  <c r="H42" s="1"/>
  <c r="B31" i="4" s="1"/>
  <c r="B49" s="1"/>
  <c r="I29" i="6"/>
  <c r="N28"/>
  <c r="L28"/>
  <c r="J28"/>
  <c r="H28"/>
  <c r="N27"/>
  <c r="L27"/>
  <c r="J27"/>
  <c r="H27"/>
  <c r="N26"/>
  <c r="L26"/>
  <c r="J26"/>
  <c r="H26"/>
  <c r="N25"/>
  <c r="L25"/>
  <c r="J25"/>
  <c r="H25"/>
  <c r="N24"/>
  <c r="L24"/>
  <c r="J24"/>
  <c r="H24"/>
  <c r="N23"/>
  <c r="L23"/>
  <c r="J23"/>
  <c r="H23"/>
  <c r="N22"/>
  <c r="L22"/>
  <c r="J22"/>
  <c r="H22"/>
  <c r="N21"/>
  <c r="L21"/>
  <c r="J21"/>
  <c r="H21"/>
  <c r="N20"/>
  <c r="L20"/>
  <c r="J20"/>
  <c r="H20"/>
  <c r="N19"/>
  <c r="L19"/>
  <c r="J19"/>
  <c r="H19"/>
  <c r="N18"/>
  <c r="N29" s="1"/>
  <c r="L18"/>
  <c r="L29" s="1"/>
  <c r="J18"/>
  <c r="J29" s="1"/>
  <c r="E29" s="1"/>
  <c r="H18"/>
  <c r="H29" s="1"/>
  <c r="B28" i="4" s="1"/>
  <c r="I15" i="6"/>
  <c r="N14"/>
  <c r="L14"/>
  <c r="J14"/>
  <c r="H14"/>
  <c r="N13"/>
  <c r="N15" s="1"/>
  <c r="L13"/>
  <c r="L15" s="1"/>
  <c r="J13"/>
  <c r="H13"/>
  <c r="H15" s="1"/>
  <c r="B27" i="4" s="1"/>
  <c r="I30" i="3"/>
  <c r="J30" s="1"/>
  <c r="N68" i="5"/>
  <c r="F22" i="4" s="1"/>
  <c r="W66" i="5"/>
  <c r="G21" i="4" s="1"/>
  <c r="N66" i="5"/>
  <c r="F21" i="4" s="1"/>
  <c r="I66" i="5"/>
  <c r="C21" i="4" s="1"/>
  <c r="N65" i="5"/>
  <c r="L65"/>
  <c r="J65"/>
  <c r="H65"/>
  <c r="N64"/>
  <c r="L64"/>
  <c r="J64"/>
  <c r="H64"/>
  <c r="N63"/>
  <c r="L63"/>
  <c r="J63"/>
  <c r="H63"/>
  <c r="N62"/>
  <c r="L62"/>
  <c r="J62"/>
  <c r="H62"/>
  <c r="N61"/>
  <c r="L61"/>
  <c r="J61"/>
  <c r="H61"/>
  <c r="N60"/>
  <c r="L60"/>
  <c r="J60"/>
  <c r="H60"/>
  <c r="N59"/>
  <c r="L59"/>
  <c r="J59"/>
  <c r="H59"/>
  <c r="N58"/>
  <c r="L58"/>
  <c r="L66" s="1"/>
  <c r="J58"/>
  <c r="J66" s="1"/>
  <c r="H58"/>
  <c r="G18" i="4"/>
  <c r="W52" i="5"/>
  <c r="N52"/>
  <c r="F18" i="4" s="1"/>
  <c r="I52" i="5"/>
  <c r="C18" i="4" s="1"/>
  <c r="N51" i="5"/>
  <c r="L51"/>
  <c r="L52" s="1"/>
  <c r="E18" i="4" s="1"/>
  <c r="J51" i="5"/>
  <c r="J52" s="1"/>
  <c r="H51"/>
  <c r="H52" s="1"/>
  <c r="B18" i="4" s="1"/>
  <c r="W48" i="5"/>
  <c r="G17" i="4" s="1"/>
  <c r="J48" i="5"/>
  <c r="D17" i="4" s="1"/>
  <c r="I48" i="5"/>
  <c r="C17" i="4" s="1"/>
  <c r="N47" i="5"/>
  <c r="L47"/>
  <c r="J47"/>
  <c r="H47"/>
  <c r="N46"/>
  <c r="N48" s="1"/>
  <c r="F17" i="4" s="1"/>
  <c r="L46" i="5"/>
  <c r="L48" s="1"/>
  <c r="E17" i="4" s="1"/>
  <c r="J46" i="5"/>
  <c r="H46"/>
  <c r="H48" s="1"/>
  <c r="B17" i="4" s="1"/>
  <c r="W43" i="5"/>
  <c r="G16" i="4" s="1"/>
  <c r="L43" i="5"/>
  <c r="L54" s="1"/>
  <c r="N42"/>
  <c r="L42"/>
  <c r="J42"/>
  <c r="H42"/>
  <c r="N41"/>
  <c r="L41"/>
  <c r="J41"/>
  <c r="H41"/>
  <c r="N40"/>
  <c r="L40"/>
  <c r="J40"/>
  <c r="H40"/>
  <c r="N39"/>
  <c r="L39"/>
  <c r="J39"/>
  <c r="I39"/>
  <c r="I43" s="1"/>
  <c r="N38"/>
  <c r="L38"/>
  <c r="J38"/>
  <c r="H38"/>
  <c r="N37"/>
  <c r="N43" s="1"/>
  <c r="L37"/>
  <c r="J37"/>
  <c r="H37"/>
  <c r="W33"/>
  <c r="C13" i="4"/>
  <c r="W31" i="5"/>
  <c r="G13" i="4" s="1"/>
  <c r="L31" i="5"/>
  <c r="E13" i="4" s="1"/>
  <c r="I31" i="5"/>
  <c r="N30"/>
  <c r="L30"/>
  <c r="J30"/>
  <c r="H30"/>
  <c r="N29"/>
  <c r="L29"/>
  <c r="J29"/>
  <c r="H29"/>
  <c r="N28"/>
  <c r="L28"/>
  <c r="J28"/>
  <c r="H28"/>
  <c r="N27"/>
  <c r="L27"/>
  <c r="J27"/>
  <c r="H27"/>
  <c r="N26"/>
  <c r="L26"/>
  <c r="J26"/>
  <c r="H26"/>
  <c r="N25"/>
  <c r="L25"/>
  <c r="J25"/>
  <c r="H25"/>
  <c r="N24"/>
  <c r="L24"/>
  <c r="J24"/>
  <c r="H24"/>
  <c r="N23"/>
  <c r="L23"/>
  <c r="J23"/>
  <c r="H23"/>
  <c r="N22"/>
  <c r="L22"/>
  <c r="J22"/>
  <c r="H22"/>
  <c r="N21"/>
  <c r="L21"/>
  <c r="J21"/>
  <c r="H21"/>
  <c r="N20"/>
  <c r="L20"/>
  <c r="J20"/>
  <c r="H20"/>
  <c r="N19"/>
  <c r="N31" s="1"/>
  <c r="F13" i="4" s="1"/>
  <c r="L19" i="5"/>
  <c r="J19"/>
  <c r="J31" s="1"/>
  <c r="H19"/>
  <c r="G12" i="4"/>
  <c r="C12"/>
  <c r="W16" i="5"/>
  <c r="N16"/>
  <c r="F12" i="4" s="1"/>
  <c r="L16" i="5"/>
  <c r="L33" s="1"/>
  <c r="I16"/>
  <c r="I33" s="1"/>
  <c r="N15"/>
  <c r="L15"/>
  <c r="J15"/>
  <c r="H15"/>
  <c r="N14"/>
  <c r="L14"/>
  <c r="J14"/>
  <c r="H14"/>
  <c r="N13"/>
  <c r="L13"/>
  <c r="J13"/>
  <c r="H13"/>
  <c r="J26" i="3"/>
  <c r="J20"/>
  <c r="F19"/>
  <c r="J14"/>
  <c r="J13"/>
  <c r="B8" i="4"/>
  <c r="H66" i="5" l="1"/>
  <c r="H89" i="6"/>
  <c r="H90" s="1"/>
  <c r="B40" i="4" s="1"/>
  <c r="C39"/>
  <c r="C57" s="1"/>
  <c r="B54"/>
  <c r="J71" i="6"/>
  <c r="E71" s="1"/>
  <c r="B53" i="4"/>
  <c r="D35"/>
  <c r="D53" s="1"/>
  <c r="J66" i="6"/>
  <c r="E66" s="1"/>
  <c r="J58"/>
  <c r="E58" s="1"/>
  <c r="J49"/>
  <c r="E49" s="1"/>
  <c r="J42"/>
  <c r="E42" s="1"/>
  <c r="D28" i="4"/>
  <c r="J15" i="6"/>
  <c r="D27" i="4" s="1"/>
  <c r="H43" i="5"/>
  <c r="H54" s="1"/>
  <c r="J43"/>
  <c r="J54" s="1"/>
  <c r="H31"/>
  <c r="B13" i="4" s="1"/>
  <c r="B46" s="1"/>
  <c r="J16" i="5"/>
  <c r="E16" s="1"/>
  <c r="H16"/>
  <c r="C14" i="4"/>
  <c r="D13"/>
  <c r="D46" s="1"/>
  <c r="E31" i="5"/>
  <c r="I54"/>
  <c r="C16" i="4"/>
  <c r="C51" s="1"/>
  <c r="L68" i="5"/>
  <c r="E22" i="4" s="1"/>
  <c r="E21"/>
  <c r="D18"/>
  <c r="D54" s="1"/>
  <c r="E52" i="5"/>
  <c r="F16" i="4"/>
  <c r="N54" i="5"/>
  <c r="D21" i="4"/>
  <c r="D57" s="1"/>
  <c r="E66" i="5"/>
  <c r="J68"/>
  <c r="J33"/>
  <c r="D12" i="4"/>
  <c r="E14"/>
  <c r="L70" i="5"/>
  <c r="E24" i="4" s="1"/>
  <c r="H68" i="5"/>
  <c r="B21" i="4"/>
  <c r="E12"/>
  <c r="N33" i="5"/>
  <c r="G14" i="4"/>
  <c r="W54" i="5"/>
  <c r="G19" i="4" s="1"/>
  <c r="W68" i="5"/>
  <c r="G22" i="4" s="1"/>
  <c r="I68" i="5"/>
  <c r="E16" i="4"/>
  <c r="E48" i="5"/>
  <c r="I30" i="6"/>
  <c r="N30"/>
  <c r="N92" s="1"/>
  <c r="N77"/>
  <c r="E89"/>
  <c r="J90"/>
  <c r="H30"/>
  <c r="B29" i="4" s="1"/>
  <c r="L77" i="6"/>
  <c r="L30"/>
  <c r="H77"/>
  <c r="B37" i="4" s="1"/>
  <c r="I77" i="6"/>
  <c r="J30"/>
  <c r="D29" i="4" s="1"/>
  <c r="E15" i="6"/>
  <c r="B39" i="4" l="1"/>
  <c r="B57" s="1"/>
  <c r="E90" i="6"/>
  <c r="D40" i="4"/>
  <c r="D34"/>
  <c r="D52" s="1"/>
  <c r="J77" i="6"/>
  <c r="D37" i="4" s="1"/>
  <c r="D33"/>
  <c r="D32"/>
  <c r="D50" s="1"/>
  <c r="D31"/>
  <c r="D49" s="1"/>
  <c r="I92" i="6"/>
  <c r="C42" i="4" s="1"/>
  <c r="C37"/>
  <c r="D45"/>
  <c r="B16"/>
  <c r="B51" s="1"/>
  <c r="E43" i="5"/>
  <c r="D16" i="4"/>
  <c r="H33" i="5"/>
  <c r="H70" s="1"/>
  <c r="B24" i="4" s="1"/>
  <c r="B12"/>
  <c r="B45" s="1"/>
  <c r="C22"/>
  <c r="D22"/>
  <c r="E68" i="5"/>
  <c r="B19" i="4"/>
  <c r="B55" s="1"/>
  <c r="D17" i="3" s="1"/>
  <c r="W70" i="5"/>
  <c r="G24" i="4" s="1"/>
  <c r="D14"/>
  <c r="D47" s="1"/>
  <c r="E33" i="5"/>
  <c r="J70"/>
  <c r="D19" i="4"/>
  <c r="E54" i="5"/>
  <c r="C19" i="4"/>
  <c r="N70" i="5"/>
  <c r="F24" i="4" s="1"/>
  <c r="F14"/>
  <c r="B22"/>
  <c r="B58" s="1"/>
  <c r="D18" i="3" s="1"/>
  <c r="I70" i="5"/>
  <c r="C24" i="4" s="1"/>
  <c r="E30" i="6"/>
  <c r="L92"/>
  <c r="H92"/>
  <c r="B42" i="4" s="1"/>
  <c r="D58" l="1"/>
  <c r="C60"/>
  <c r="C55"/>
  <c r="E17" i="3" s="1"/>
  <c r="E20" s="1"/>
  <c r="J92" i="6"/>
  <c r="D42" i="4" s="1"/>
  <c r="E77" i="6"/>
  <c r="D51" i="4"/>
  <c r="D55"/>
  <c r="B60"/>
  <c r="B14"/>
  <c r="B47" s="1"/>
  <c r="D16" i="3" s="1"/>
  <c r="D20" s="1"/>
  <c r="D24" i="4"/>
  <c r="E70" i="5"/>
  <c r="F17" i="3"/>
  <c r="F18"/>
  <c r="E92" i="6" l="1"/>
  <c r="D60" i="4"/>
  <c r="F16" i="3"/>
  <c r="F20" s="1"/>
  <c r="F24"/>
  <c r="F25"/>
  <c r="F22"/>
  <c r="F23"/>
  <c r="F26" l="1"/>
  <c r="J28" s="1"/>
  <c r="I29" l="1"/>
  <c r="J29" s="1"/>
  <c r="J31" s="1"/>
  <c r="J12" l="1"/>
  <c r="F13"/>
  <c r="F12"/>
  <c r="F14"/>
</calcChain>
</file>

<file path=xl/sharedStrings.xml><?xml version="1.0" encoding="utf-8"?>
<sst xmlns="http://schemas.openxmlformats.org/spreadsheetml/2006/main" count="883" uniqueCount="351">
  <si>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</si>
  <si>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</si>
  <si>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</si>
  <si>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</si>
  <si>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</si>
  <si>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</si>
  <si>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</si>
  <si>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</si>
  <si>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</si>
  <si>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</si>
  <si>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</si>
  <si>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</si>
  <si>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>Rozpočet</t>
  </si>
  <si>
    <t>Prehľad rozpočtových nákladov v</t>
  </si>
  <si>
    <t>EUR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</si>
  <si>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</si>
  <si>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</si>
  <si>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</si>
  <si>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</si>
  <si>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</si>
  <si>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</si>
  <si>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</si>
  <si>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</si>
  <si>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</si>
  <si>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</si>
  <si>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</si>
  <si>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</si>
  <si>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</si>
  <si>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</si>
  <si>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</si>
  <si>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</si>
  <si>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</si>
  <si>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</si>
  <si>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</si>
  <si>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</si>
  <si>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</si>
  <si>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</si>
  <si>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</si>
  <si>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</si>
  <si>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</si>
  <si>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</si>
  <si>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</si>
  <si>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</si>
  <si>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</si>
  <si>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</si>
  <si>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</si>
  <si>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</si>
  <si>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</si>
  <si>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</si>
  <si>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</si>
  <si>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</si>
  <si>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</si>
  <si>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</si>
  <si>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</si>
  <si>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</si>
  <si>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</si>
  <si>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</si>
  <si>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</si>
  <si>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</si>
  <si>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</si>
  <si>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</si>
  <si>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</si>
  <si>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</si>
  <si>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</si>
  <si>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Rekapitulácia rozpočtu v</t>
  </si>
  <si>
    <t>Rekapitulácia splátky v</t>
  </si>
  <si>
    <t>Rekapitulácia výrobnej kalkulácie v</t>
  </si>
  <si>
    <t>Popis položky, stavebného dielu, remesla</t>
  </si>
  <si>
    <t>Hmotnosť v t</t>
  </si>
  <si>
    <t>Miesto:</t>
  </si>
  <si>
    <t>Krycí list rozpočtu v</t>
  </si>
  <si>
    <t>Krycí list splátky v</t>
  </si>
  <si>
    <t>Krycí list výrobnej kalkulácie v</t>
  </si>
  <si>
    <t xml:space="preserve">Rozpočet: </t>
  </si>
  <si>
    <t xml:space="preserve">Zmluva č.: </t>
  </si>
  <si>
    <t>Spracoval:</t>
  </si>
  <si>
    <t>Dňa:</t>
  </si>
  <si>
    <t>IČO:</t>
  </si>
  <si>
    <t>DIČ:</t>
  </si>
  <si>
    <t>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</si>
  <si>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</si>
  <si>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</si>
  <si>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</si>
  <si>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</si>
  <si>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</si>
  <si>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</si>
  <si>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</si>
  <si>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</si>
  <si>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</si>
  <si>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</si>
  <si>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</si>
  <si>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</si>
  <si>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</si>
  <si>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</si>
  <si>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</si>
  <si>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</si>
  <si>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</si>
  <si>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</si>
  <si>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</si>
  <si>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</si>
  <si>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</si>
  <si>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</si>
  <si>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</si>
  <si>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</si>
  <si>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</si>
  <si>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</si>
  <si>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</si>
  <si>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</si>
  <si>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</si>
  <si>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</si>
  <si>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JKSO : </t>
  </si>
  <si>
    <t>JKSO :</t>
  </si>
  <si>
    <t>M3 OP</t>
  </si>
  <si>
    <t>M2 ZP</t>
  </si>
  <si>
    <t>M2 UP</t>
  </si>
  <si>
    <t>M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</si>
  <si>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</si>
  <si>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</si>
  <si>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</si>
  <si>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</si>
  <si>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</si>
  <si>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</si>
  <si>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</si>
  <si>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</si>
  <si>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</si>
  <si>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</si>
  <si>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</si>
  <si>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</si>
  <si>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</si>
  <si>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</si>
  <si>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</si>
  <si>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</si>
  <si>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6 - ÚPRAVY POVRCHOV, PODLAHY, VÝPLNE</t>
  </si>
  <si>
    <t>014</t>
  </si>
  <si>
    <t>611421331</t>
  </si>
  <si>
    <t>Oprava vápennej omietky stropov a klenieb štukových 10-30%</t>
  </si>
  <si>
    <t>m2</t>
  </si>
  <si>
    <t xml:space="preserve">                    </t>
  </si>
  <si>
    <t>61142-1331</t>
  </si>
  <si>
    <t>45.41.10</t>
  </si>
  <si>
    <t>EK</t>
  </si>
  <si>
    <t>S</t>
  </si>
  <si>
    <t>011</t>
  </si>
  <si>
    <t>612474102</t>
  </si>
  <si>
    <t>Omietka vnút. stien zo suchých zmesí štuková</t>
  </si>
  <si>
    <t>61247-4102</t>
  </si>
  <si>
    <t>612481119</t>
  </si>
  <si>
    <t>Potiahnutie vnút., alebo vonk. stien a ostatných plôch sklotextilnou mriežkou, do lepidla</t>
  </si>
  <si>
    <t>61248-1119</t>
  </si>
  <si>
    <t xml:space="preserve">6 - ÚPRAVY POVRCHOV, PODLAHY, VÝPLNE  spolu: </t>
  </si>
  <si>
    <t>9 - OSTATNÉ KONŠTRUKCIE A PRÁCE</t>
  </si>
  <si>
    <t>003</t>
  </si>
  <si>
    <t>941955002</t>
  </si>
  <si>
    <t>Lešenie ľahké prac. pomocné výš. podlahy do 1,9 m</t>
  </si>
  <si>
    <t>94195-5002</t>
  </si>
  <si>
    <t>45.25.10</t>
  </si>
  <si>
    <t>952901111</t>
  </si>
  <si>
    <t>Vyčistenie budov byt. alebo občian. výstavby pri výške podlažia do 4 m</t>
  </si>
  <si>
    <t>95290-1111</t>
  </si>
  <si>
    <t>45.45.13</t>
  </si>
  <si>
    <t>013</t>
  </si>
  <si>
    <t>978013110</t>
  </si>
  <si>
    <t>Nasekanie dier, penetrácia</t>
  </si>
  <si>
    <t>97801-3111</t>
  </si>
  <si>
    <t>45.11.11</t>
  </si>
  <si>
    <t>978013191</t>
  </si>
  <si>
    <t>Otlčenie vnút. omietok stien váp. vápenocem. do 100 %</t>
  </si>
  <si>
    <t>97801-3191</t>
  </si>
  <si>
    <t>979011111</t>
  </si>
  <si>
    <t>Zvislá doprava sute a vybúr. hmôt za prvé podlažie</t>
  </si>
  <si>
    <t>t</t>
  </si>
  <si>
    <t>97901-1111</t>
  </si>
  <si>
    <t>979081111</t>
  </si>
  <si>
    <t>Odvoz sute a vybúraných hmôt na skládku do 1 km</t>
  </si>
  <si>
    <t>97908-1111</t>
  </si>
  <si>
    <t>979081121</t>
  </si>
  <si>
    <t>Odvoz sute a vybúraných hmôt na skládku každý ďalší 1 km</t>
  </si>
  <si>
    <t>97908-1121</t>
  </si>
  <si>
    <t>979082111</t>
  </si>
  <si>
    <t>Vnútrostavenisková doprava sute a vybúraných hmôt do 10 m</t>
  </si>
  <si>
    <t>97908-2111</t>
  </si>
  <si>
    <t>979082121</t>
  </si>
  <si>
    <t>Vnútrost. doprava sute a vybúraných hmôt každých ďalších 5 m</t>
  </si>
  <si>
    <t>97908-2121</t>
  </si>
  <si>
    <t>979131409</t>
  </si>
  <si>
    <t>Poplatok za ulož.a znešk.staveb.sute na vymedzených skládkach "O"-ostatný odpad</t>
  </si>
  <si>
    <t>97913-1409</t>
  </si>
  <si>
    <t>998011002</t>
  </si>
  <si>
    <t>Presun hmôt pre budovy murované výšky do 12 m</t>
  </si>
  <si>
    <t>99801-1002</t>
  </si>
  <si>
    <t>45.21.6*</t>
  </si>
  <si>
    <t>998011015</t>
  </si>
  <si>
    <t>Prípl. za zväčšený presun do 1 km pre budovy murované</t>
  </si>
  <si>
    <t>99801-1015</t>
  </si>
  <si>
    <t xml:space="preserve">9 - OSTATNÉ KONŠTRUKCIE A PRÁCE  spolu: </t>
  </si>
  <si>
    <t xml:space="preserve">PRÁCE A DODÁVKY HSV  spolu: </t>
  </si>
  <si>
    <t>PRÁCE A DODÁVKY PSV</t>
  </si>
  <si>
    <t>775 - Podlahy vlysové a parketové</t>
  </si>
  <si>
    <t>775</t>
  </si>
  <si>
    <t>775413123</t>
  </si>
  <si>
    <t>Podlahové soklíky alebo lišty</t>
  </si>
  <si>
    <t>m</t>
  </si>
  <si>
    <t>I</t>
  </si>
  <si>
    <t>77541-3123</t>
  </si>
  <si>
    <t>45.43.22</t>
  </si>
  <si>
    <t>IK</t>
  </si>
  <si>
    <t>775971201</t>
  </si>
  <si>
    <t>Montáž plávajúcich podlah z lamiel dýhov a lamin</t>
  </si>
  <si>
    <t>77597-1201</t>
  </si>
  <si>
    <t xml:space="preserve">  .  .  </t>
  </si>
  <si>
    <t>MAT</t>
  </si>
  <si>
    <t>423919758</t>
  </si>
  <si>
    <t>Podlaha plávajúca</t>
  </si>
  <si>
    <t>kus</t>
  </si>
  <si>
    <t>423919750</t>
  </si>
  <si>
    <t>27.22.20</t>
  </si>
  <si>
    <t>IZ</t>
  </si>
  <si>
    <t>775973213</t>
  </si>
  <si>
    <t>Podložka pod pláv.podlahu,fólia</t>
  </si>
  <si>
    <t>77597-3213</t>
  </si>
  <si>
    <t>998775202</t>
  </si>
  <si>
    <t>Presun hmôt pre podlahy vlysové v objektoch výšky do 12 m</t>
  </si>
  <si>
    <t>99877-5202</t>
  </si>
  <si>
    <t>998775293</t>
  </si>
  <si>
    <t>Prípl. za zväčšený presun hmôt do 500 m pre podlahy vlysové</t>
  </si>
  <si>
    <t>99877-5293</t>
  </si>
  <si>
    <t xml:space="preserve">775 - Podlahy vlysové a parketové  spolu: </t>
  </si>
  <si>
    <t>783 - Nátery</t>
  </si>
  <si>
    <t>783</t>
  </si>
  <si>
    <t>783225400</t>
  </si>
  <si>
    <t>Nátery kov. stav. dopl. konšt. synt. dvojn.+1x email s tmel</t>
  </si>
  <si>
    <t>78322-5400</t>
  </si>
  <si>
    <t>45.44.21</t>
  </si>
  <si>
    <t>783226100</t>
  </si>
  <si>
    <t>Nátery kov. stav. doplnk. konštr. syntet. základné</t>
  </si>
  <si>
    <t>78322-6100</t>
  </si>
  <si>
    <t xml:space="preserve">783 - Nátery  spolu: </t>
  </si>
  <si>
    <t>784 - Maľby</t>
  </si>
  <si>
    <t>784</t>
  </si>
  <si>
    <t>784452571</t>
  </si>
  <si>
    <t>Maľba zo zmesí tekut. 1far. dvojnás. v miest. do 3,8m</t>
  </si>
  <si>
    <t>78445-2571</t>
  </si>
  <si>
    <t xml:space="preserve">784 - Maľby  spolu: </t>
  </si>
  <si>
    <t xml:space="preserve">PRÁCE A DODÁVKY PSV  spolu: </t>
  </si>
  <si>
    <t>PRÁCE A DODÁVKY M</t>
  </si>
  <si>
    <t>M21 - 155 Elektromontáže</t>
  </si>
  <si>
    <t>921</t>
  </si>
  <si>
    <t>210110002</t>
  </si>
  <si>
    <t>Montáž + dodávka dvojzásuvky</t>
  </si>
  <si>
    <t>74311-0002</t>
  </si>
  <si>
    <t>45.31.1*</t>
  </si>
  <si>
    <t>MK</t>
  </si>
  <si>
    <t>210110008</t>
  </si>
  <si>
    <t>Montáž + dodávka prúdového chrániča</t>
  </si>
  <si>
    <t>74311-0007</t>
  </si>
  <si>
    <t>210110029</t>
  </si>
  <si>
    <t>Montáž + dodávka vypínača</t>
  </si>
  <si>
    <t>74311-0028</t>
  </si>
  <si>
    <t>210190001</t>
  </si>
  <si>
    <t>Montáž + dodávka rozvádzača</t>
  </si>
  <si>
    <t>74241-0001</t>
  </si>
  <si>
    <t>210201000</t>
  </si>
  <si>
    <t>Demontáž svietidla</t>
  </si>
  <si>
    <t>74331-1094</t>
  </si>
  <si>
    <t>2102010065</t>
  </si>
  <si>
    <t>Montáž + dodávka svietidla</t>
  </si>
  <si>
    <t>74331-1006</t>
  </si>
  <si>
    <t>210900005</t>
  </si>
  <si>
    <t>Vodič zásuvkový</t>
  </si>
  <si>
    <t>74223-0005</t>
  </si>
  <si>
    <t>210900014</t>
  </si>
  <si>
    <t>Montáž + dodávka vodiča</t>
  </si>
  <si>
    <t>74223-0014</t>
  </si>
  <si>
    <t xml:space="preserve">M21 - 155 Elektromontáže  spolu: </t>
  </si>
  <si>
    <t xml:space="preserve">PRÁCE A DODÁVKY M  spolu: </t>
  </si>
  <si>
    <t>Za rozpočet celkom</t>
  </si>
  <si>
    <t>725 - Zariaďovacie predmety</t>
  </si>
  <si>
    <t>721</t>
  </si>
  <si>
    <t>725131310</t>
  </si>
  <si>
    <t>Montáž sifónu</t>
  </si>
  <si>
    <t>484B16954</t>
  </si>
  <si>
    <t>Sifón DN 40 - 55027030</t>
  </si>
  <si>
    <t>725219201</t>
  </si>
  <si>
    <t>Montáž umývadiel keramických so záp. uzáv. na konzoly</t>
  </si>
  <si>
    <t>súbor</t>
  </si>
  <si>
    <t>642137850</t>
  </si>
  <si>
    <t>Umyvadlo ker biele</t>
  </si>
  <si>
    <t>725529300</t>
  </si>
  <si>
    <t>Montáž + dodávka prietokového ohrievača</t>
  </si>
  <si>
    <t>725820200</t>
  </si>
  <si>
    <t>Batéria umývadlová k priet. ohrievaču</t>
  </si>
  <si>
    <t>998725202</t>
  </si>
  <si>
    <t>Presun hmôt pre zariaď. predmety v objektoch výšky do 12 m</t>
  </si>
  <si>
    <t>998725292</t>
  </si>
  <si>
    <t>Prípl. za zväč. presun hmôt do 100 m pre zariaď. predmety</t>
  </si>
  <si>
    <t xml:space="preserve">725 - Zariaďovacie predmety  spolu: </t>
  </si>
  <si>
    <t>763 - Konštrukcie  - drevostavby</t>
  </si>
  <si>
    <t>763</t>
  </si>
  <si>
    <t>763111212</t>
  </si>
  <si>
    <t>Priečky sadrokartónové W111 15 mm GKB 105 mm</t>
  </si>
  <si>
    <t>763132420</t>
  </si>
  <si>
    <t>Podhľady sadr. D112 zaves. 2-vrstv. oceľ. konštr. CD, bez tep. izol. GKFI 15 mm</t>
  </si>
  <si>
    <t>998763201</t>
  </si>
  <si>
    <t>Presun hmôt pre drevostavby v objektoch výšky do 12 m</t>
  </si>
  <si>
    <t>998763294</t>
  </si>
  <si>
    <t>Prípl. za zväčšený presun do 1000 m pre drevostavby</t>
  </si>
  <si>
    <t xml:space="preserve">763 - Konštrukcie  - drevostavby  spolu: </t>
  </si>
  <si>
    <t>781 - Obklady z obkladačiek a dosiek</t>
  </si>
  <si>
    <t>771</t>
  </si>
  <si>
    <t>781411014</t>
  </si>
  <si>
    <t>Montáž obkladov vnút. z obklad. pórovin.</t>
  </si>
  <si>
    <t>597671110</t>
  </si>
  <si>
    <t>Obkl. keramický</t>
  </si>
  <si>
    <t>781419704</t>
  </si>
  <si>
    <t>Prípl. za škárovanie</t>
  </si>
  <si>
    <t>998781202</t>
  </si>
  <si>
    <t>Presun hmôt pre obklady keramické v objektoch výšky do 12 m</t>
  </si>
  <si>
    <t>998781292</t>
  </si>
  <si>
    <t>Prípl. za zväčšený presun do 100 m pre obklady keramické</t>
  </si>
  <si>
    <t xml:space="preserve">781 - Obklady z obkladačiek a dosiek  spolu: </t>
  </si>
  <si>
    <t>210010007</t>
  </si>
  <si>
    <t>Montáž el-inšt rúrky (plast) ohybná</t>
  </si>
  <si>
    <t>196326750</t>
  </si>
  <si>
    <t>Plastová lišta</t>
  </si>
  <si>
    <t>Montáž + dodávka jednozásuvky</t>
  </si>
  <si>
    <t>Montáž + dodávka malého rozvádzača</t>
  </si>
  <si>
    <t>Montáž + dodávka žiarivkového svietidla s výzbrojou</t>
  </si>
  <si>
    <t>Prehľad rozpočtových nákladov v Eur</t>
  </si>
  <si>
    <t xml:space="preserve">Dodávateľ: </t>
  </si>
  <si>
    <t>Krycí list rozpočtu v Eur</t>
  </si>
  <si>
    <t>ZŠ Zlatá Rožňava</t>
  </si>
  <si>
    <t>Základná škola Zlatá 2, Rožňava,  Zlatá ul. č.2, 048 01 Rožňava</t>
  </si>
  <si>
    <t>Stavba : ZŠ Zlatá - stavebné úpravy miestnosti správcu a kabinetu</t>
  </si>
  <si>
    <t xml:space="preserve">Odberateľ: Základná škola Zlatá 2, Rožňava,  Zlatá ul. č.2, 048 01 Rožňava </t>
  </si>
  <si>
    <t>Odberateľ: Základná škola Zlatá 2, Rožňava,  Zlatá ul. č.2, 048 01 Rožňava</t>
  </si>
  <si>
    <t>Stavba : ZŠ Zlatá - stavebné úpravy miestnosti správcu</t>
  </si>
  <si>
    <t>Stavba : ZŠ Zlatá - stavebné úpravy miestnosti kabinetu</t>
  </si>
  <si>
    <t>Stavebné úpravy miestnosti správcu</t>
  </si>
  <si>
    <t>Za rozpočet celkom miestnosť správcu</t>
  </si>
  <si>
    <t>Stavebné úpravy miestnosti kabinetu</t>
  </si>
  <si>
    <t>Za rozpočet celkom miestnosť kabinetu</t>
  </si>
  <si>
    <t>Stavebné úpravy miestnosti správcu a kabinetu</t>
  </si>
  <si>
    <t>Za rozpočet celkom miestnosť správcu a kabinetu</t>
  </si>
  <si>
    <t>Konštrukcie,montáž</t>
  </si>
  <si>
    <t>montáž</t>
  </si>
  <si>
    <t>a montáž</t>
  </si>
  <si>
    <t xml:space="preserve">Spracoval:                                        </t>
  </si>
  <si>
    <t xml:space="preserve">Dodávateľ:  </t>
  </si>
  <si>
    <t xml:space="preserve">Dátum: </t>
  </si>
  <si>
    <t xml:space="preserve">Spracoval:                                         </t>
  </si>
  <si>
    <t xml:space="preserve">Spracoval:                                </t>
  </si>
</sst>
</file>

<file path=xl/styles.xml><?xml version="1.0" encoding="utf-8"?>
<styleSheet xmlns="http://schemas.openxmlformats.org/spreadsheetml/2006/main">
  <numFmts count="8">
    <numFmt numFmtId="164" formatCode="_-* #,##0\ &quot;Sk&quot;_-;\-* #,##0\ &quot;Sk&quot;_-;_-* &quot;-&quot;\ &quot;Sk&quot;_-;_-@_-"/>
    <numFmt numFmtId="165" formatCode="#,##0.00000"/>
    <numFmt numFmtId="166" formatCode="#,##0.0000"/>
    <numFmt numFmtId="167" formatCode="#,##0.000"/>
    <numFmt numFmtId="168" formatCode="#,##0&quot; Sk&quot;;[Red]&quot;-&quot;#,##0&quot; Sk&quot;"/>
    <numFmt numFmtId="169" formatCode="#,##0.0"/>
    <numFmt numFmtId="170" formatCode="#,##0&quot; &quot;"/>
    <numFmt numFmtId="171" formatCode="0.000"/>
  </numFmts>
  <fonts count="17">
    <font>
      <sz val="10"/>
      <name val="Arial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indexed="9"/>
      <name val="Arial Narrow"/>
      <charset val="238"/>
    </font>
    <font>
      <b/>
      <sz val="8"/>
      <color indexed="9"/>
      <name val="Arial Narrow"/>
      <charset val="238"/>
    </font>
    <font>
      <sz val="8"/>
      <color indexed="12"/>
      <name val="Arial Narrow"/>
      <charset val="238"/>
    </font>
    <font>
      <sz val="7.5"/>
      <color rgb="FFFFFFFF"/>
      <name val="Arial Narrow"/>
      <charset val="238"/>
    </font>
    <font>
      <sz val="11"/>
      <color indexed="8"/>
      <name val="Calibri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11"/>
      <color indexed="9"/>
      <name val="Calibri"/>
      <charset val="238"/>
    </font>
    <font>
      <sz val="11"/>
      <color indexed="10"/>
      <name val="Calibri"/>
      <charset val="238"/>
    </font>
    <font>
      <b/>
      <sz val="11"/>
      <color indexed="8"/>
      <name val="Calibri"/>
      <charset val="238"/>
    </font>
    <font>
      <b/>
      <sz val="18"/>
      <color indexed="62"/>
      <name val="Cambria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67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2">
    <xf numFmtId="0" fontId="0" fillId="0" borderId="0"/>
    <xf numFmtId="0" fontId="9" fillId="0" borderId="0"/>
    <xf numFmtId="0" fontId="10" fillId="0" borderId="65" applyFont="0" applyFill="0" applyBorder="0">
      <alignment vertical="center"/>
    </xf>
    <xf numFmtId="0" fontId="8" fillId="3" borderId="0" applyNumberFormat="0" applyBorder="0" applyAlignment="0" applyProtection="0"/>
    <xf numFmtId="164" fontId="9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168" fontId="10" fillId="0" borderId="65"/>
    <xf numFmtId="0" fontId="9" fillId="0" borderId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10" fillId="0" borderId="65" applyFont="0" applyFill="0"/>
    <xf numFmtId="0" fontId="10" fillId="0" borderId="65">
      <alignment vertical="center"/>
    </xf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0" borderId="66" applyNumberFormat="0" applyFill="0" applyAlignment="0" applyProtection="0"/>
    <xf numFmtId="0" fontId="9" fillId="0" borderId="0"/>
    <xf numFmtId="0" fontId="14" fillId="0" borderId="0" applyNumberFormat="0" applyFill="0" applyBorder="0" applyAlignment="0" applyProtection="0"/>
    <xf numFmtId="0" fontId="10" fillId="0" borderId="27" applyBorder="0">
      <alignment vertical="center"/>
    </xf>
    <xf numFmtId="0" fontId="12" fillId="0" borderId="0" applyNumberFormat="0" applyFill="0" applyBorder="0" applyAlignment="0" applyProtection="0"/>
    <xf numFmtId="0" fontId="10" fillId="0" borderId="27">
      <alignment vertical="center"/>
    </xf>
  </cellStyleXfs>
  <cellXfs count="162">
    <xf numFmtId="0" fontId="0" fillId="0" borderId="0" xfId="0"/>
    <xf numFmtId="0" fontId="1" fillId="0" borderId="0" xfId="8" applyFont="1"/>
    <xf numFmtId="0" fontId="1" fillId="0" borderId="0" xfId="8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3" xfId="8" applyFont="1" applyBorder="1" applyAlignment="1">
      <alignment horizontal="left" vertical="center"/>
    </xf>
    <xf numFmtId="0" fontId="1" fillId="0" borderId="4" xfId="8" applyFont="1" applyBorder="1" applyAlignment="1">
      <alignment horizontal="left" vertical="center"/>
    </xf>
    <xf numFmtId="0" fontId="1" fillId="0" borderId="4" xfId="8" applyFont="1" applyBorder="1" applyAlignment="1">
      <alignment horizontal="right" vertical="center"/>
    </xf>
    <xf numFmtId="0" fontId="1" fillId="0" borderId="5" xfId="8" applyFont="1" applyBorder="1" applyAlignment="1">
      <alignment horizontal="left" vertical="center"/>
    </xf>
    <xf numFmtId="0" fontId="1" fillId="0" borderId="6" xfId="8" applyFont="1" applyBorder="1" applyAlignment="1">
      <alignment horizontal="left" vertical="center"/>
    </xf>
    <xf numFmtId="0" fontId="1" fillId="0" borderId="6" xfId="8" applyFont="1" applyBorder="1" applyAlignment="1">
      <alignment horizontal="right" vertical="center"/>
    </xf>
    <xf numFmtId="0" fontId="1" fillId="0" borderId="7" xfId="8" applyFont="1" applyBorder="1" applyAlignment="1">
      <alignment horizontal="left" vertical="center"/>
    </xf>
    <xf numFmtId="0" fontId="1" fillId="0" borderId="8" xfId="8" applyFont="1" applyBorder="1" applyAlignment="1">
      <alignment horizontal="left" vertical="center"/>
    </xf>
    <xf numFmtId="0" fontId="1" fillId="0" borderId="8" xfId="8" applyFont="1" applyBorder="1" applyAlignment="1">
      <alignment horizontal="right" vertical="center"/>
    </xf>
    <xf numFmtId="0" fontId="1" fillId="0" borderId="9" xfId="8" applyFont="1" applyBorder="1" applyAlignment="1">
      <alignment horizontal="left" vertical="center"/>
    </xf>
    <xf numFmtId="0" fontId="1" fillId="0" borderId="10" xfId="8" applyFont="1" applyBorder="1" applyAlignment="1">
      <alignment horizontal="left" vertical="center"/>
    </xf>
    <xf numFmtId="0" fontId="1" fillId="0" borderId="10" xfId="8" applyFont="1" applyBorder="1" applyAlignment="1">
      <alignment horizontal="right" vertical="center"/>
    </xf>
    <xf numFmtId="0" fontId="1" fillId="0" borderId="11" xfId="8" applyFont="1" applyBorder="1" applyAlignment="1">
      <alignment horizontal="left" vertical="center"/>
    </xf>
    <xf numFmtId="0" fontId="1" fillId="0" borderId="12" xfId="8" applyFont="1" applyBorder="1" applyAlignment="1">
      <alignment horizontal="right" vertical="center"/>
    </xf>
    <xf numFmtId="0" fontId="1" fillId="0" borderId="12" xfId="8" applyFont="1" applyBorder="1" applyAlignment="1">
      <alignment horizontal="left" vertical="center"/>
    </xf>
    <xf numFmtId="0" fontId="1" fillId="0" borderId="13" xfId="8" applyFont="1" applyBorder="1" applyAlignment="1">
      <alignment horizontal="left" vertical="center"/>
    </xf>
    <xf numFmtId="0" fontId="1" fillId="0" borderId="14" xfId="8" applyFont="1" applyBorder="1" applyAlignment="1">
      <alignment horizontal="left" vertical="center"/>
    </xf>
    <xf numFmtId="0" fontId="1" fillId="0" borderId="3" xfId="8" applyFont="1" applyBorder="1" applyAlignment="1">
      <alignment horizontal="right" vertical="center"/>
    </xf>
    <xf numFmtId="3" fontId="1" fillId="0" borderId="15" xfId="8" applyNumberFormat="1" applyFont="1" applyBorder="1" applyAlignment="1">
      <alignment horizontal="right" vertical="center"/>
    </xf>
    <xf numFmtId="0" fontId="1" fillId="0" borderId="11" xfId="8" applyFont="1" applyBorder="1" applyAlignment="1">
      <alignment horizontal="right" vertical="center"/>
    </xf>
    <xf numFmtId="3" fontId="1" fillId="0" borderId="16" xfId="8" applyNumberFormat="1" applyFont="1" applyBorder="1" applyAlignment="1">
      <alignment horizontal="right" vertical="center"/>
    </xf>
    <xf numFmtId="0" fontId="1" fillId="0" borderId="13" xfId="8" applyFont="1" applyBorder="1" applyAlignment="1">
      <alignment horizontal="right" vertical="center"/>
    </xf>
    <xf numFmtId="3" fontId="1" fillId="0" borderId="17" xfId="8" applyNumberFormat="1" applyFont="1" applyBorder="1" applyAlignment="1">
      <alignment horizontal="right" vertical="center"/>
    </xf>
    <xf numFmtId="0" fontId="1" fillId="0" borderId="14" xfId="8" applyFont="1" applyBorder="1" applyAlignment="1">
      <alignment horizontal="right" vertical="center"/>
    </xf>
    <xf numFmtId="0" fontId="3" fillId="0" borderId="18" xfId="8" applyFont="1" applyBorder="1" applyAlignment="1">
      <alignment horizontal="center" vertical="center"/>
    </xf>
    <xf numFmtId="0" fontId="1" fillId="0" borderId="19" xfId="8" applyFont="1" applyBorder="1" applyAlignment="1">
      <alignment horizontal="left" vertical="center"/>
    </xf>
    <xf numFmtId="0" fontId="1" fillId="0" borderId="19" xfId="8" applyFont="1" applyBorder="1" applyAlignment="1">
      <alignment horizontal="center" vertical="center"/>
    </xf>
    <xf numFmtId="0" fontId="1" fillId="0" borderId="20" xfId="8" applyFont="1" applyBorder="1" applyAlignment="1">
      <alignment horizontal="center" vertical="center"/>
    </xf>
    <xf numFmtId="0" fontId="1" fillId="0" borderId="21" xfId="8" applyFont="1" applyBorder="1" applyAlignment="1">
      <alignment horizontal="center" vertical="center"/>
    </xf>
    <xf numFmtId="0" fontId="1" fillId="0" borderId="22" xfId="8" applyFont="1" applyBorder="1" applyAlignment="1">
      <alignment horizontal="center" vertical="center"/>
    </xf>
    <xf numFmtId="0" fontId="1" fillId="0" borderId="23" xfId="8" applyFont="1" applyBorder="1" applyAlignment="1">
      <alignment horizontal="left" vertical="center"/>
    </xf>
    <xf numFmtId="0" fontId="1" fillId="0" borderId="25" xfId="8" applyFont="1" applyBorder="1" applyAlignment="1">
      <alignment horizontal="left" vertical="center"/>
    </xf>
    <xf numFmtId="0" fontId="1" fillId="0" borderId="26" xfId="8" applyFont="1" applyBorder="1" applyAlignment="1">
      <alignment horizontal="center" vertical="center"/>
    </xf>
    <xf numFmtId="0" fontId="1" fillId="0" borderId="27" xfId="8" applyFont="1" applyBorder="1" applyAlignment="1">
      <alignment horizontal="left" vertical="center"/>
    </xf>
    <xf numFmtId="0" fontId="1" fillId="0" borderId="28" xfId="8" applyFont="1" applyBorder="1" applyAlignment="1">
      <alignment horizontal="left" vertical="center"/>
    </xf>
    <xf numFmtId="0" fontId="1" fillId="0" borderId="1" xfId="8" applyFont="1" applyBorder="1" applyAlignment="1">
      <alignment horizontal="center" vertical="center"/>
    </xf>
    <xf numFmtId="0" fontId="1" fillId="0" borderId="2" xfId="8" applyFont="1" applyBorder="1" applyAlignment="1">
      <alignment horizontal="left" vertical="center"/>
    </xf>
    <xf numFmtId="0" fontId="1" fillId="0" borderId="32" xfId="8" applyFont="1" applyBorder="1" applyAlignment="1">
      <alignment horizontal="center" vertical="center"/>
    </xf>
    <xf numFmtId="0" fontId="1" fillId="0" borderId="21" xfId="8" applyFont="1" applyBorder="1" applyAlignment="1">
      <alignment horizontal="left" vertical="center"/>
    </xf>
    <xf numFmtId="0" fontId="1" fillId="0" borderId="33" xfId="8" applyFont="1" applyBorder="1" applyAlignment="1">
      <alignment horizontal="center" vertical="center"/>
    </xf>
    <xf numFmtId="0" fontId="1" fillId="0" borderId="34" xfId="8" applyFont="1" applyBorder="1" applyAlignment="1">
      <alignment horizontal="center" vertical="center"/>
    </xf>
    <xf numFmtId="10" fontId="1" fillId="0" borderId="12" xfId="8" applyNumberFormat="1" applyFont="1" applyBorder="1" applyAlignment="1">
      <alignment horizontal="right" vertical="center"/>
    </xf>
    <xf numFmtId="10" fontId="1" fillId="0" borderId="35" xfId="8" applyNumberFormat="1" applyFont="1" applyBorder="1" applyAlignment="1">
      <alignment horizontal="right" vertical="center"/>
    </xf>
    <xf numFmtId="10" fontId="1" fillId="0" borderId="6" xfId="8" applyNumberFormat="1" applyFont="1" applyBorder="1" applyAlignment="1">
      <alignment horizontal="right" vertical="center"/>
    </xf>
    <xf numFmtId="10" fontId="1" fillId="0" borderId="36" xfId="8" applyNumberFormat="1" applyFont="1" applyBorder="1" applyAlignment="1">
      <alignment horizontal="right" vertical="center"/>
    </xf>
    <xf numFmtId="0" fontId="1" fillId="0" borderId="30" xfId="8" applyFont="1" applyBorder="1" applyAlignment="1">
      <alignment horizontal="left" vertical="center"/>
    </xf>
    <xf numFmtId="0" fontId="1" fillId="0" borderId="32" xfId="8" applyFont="1" applyBorder="1" applyAlignment="1">
      <alignment horizontal="right" vertical="center"/>
    </xf>
    <xf numFmtId="0" fontId="1" fillId="0" borderId="38" xfId="8" applyFont="1" applyBorder="1" applyAlignment="1">
      <alignment horizontal="center" vertical="center"/>
    </xf>
    <xf numFmtId="0" fontId="1" fillId="0" borderId="39" xfId="8" applyFont="1" applyBorder="1" applyAlignment="1">
      <alignment horizontal="left" vertical="center"/>
    </xf>
    <xf numFmtId="0" fontId="1" fillId="0" borderId="39" xfId="8" applyFont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3" fontId="1" fillId="0" borderId="0" xfId="8" applyNumberFormat="1" applyFont="1" applyBorder="1" applyAlignment="1">
      <alignment horizontal="right" vertical="center"/>
    </xf>
    <xf numFmtId="0" fontId="1" fillId="0" borderId="38" xfId="8" applyFont="1" applyBorder="1" applyAlignment="1">
      <alignment horizontal="left" vertical="center"/>
    </xf>
    <xf numFmtId="0" fontId="1" fillId="0" borderId="0" xfId="8" applyFont="1" applyBorder="1" applyAlignment="1">
      <alignment horizontal="right" vertical="center"/>
    </xf>
    <xf numFmtId="0" fontId="1" fillId="0" borderId="0" xfId="8" applyFont="1" applyBorder="1" applyAlignment="1">
      <alignment horizontal="left" vertical="center"/>
    </xf>
    <xf numFmtId="0" fontId="1" fillId="0" borderId="41" xfId="8" applyFont="1" applyBorder="1" applyAlignment="1">
      <alignment horizontal="right" vertical="center"/>
    </xf>
    <xf numFmtId="3" fontId="1" fillId="0" borderId="41" xfId="8" applyNumberFormat="1" applyFont="1" applyBorder="1" applyAlignment="1">
      <alignment horizontal="right" vertical="center"/>
    </xf>
    <xf numFmtId="3" fontId="1" fillId="0" borderId="42" xfId="8" applyNumberFormat="1" applyFont="1" applyBorder="1" applyAlignment="1">
      <alignment horizontal="right" vertical="center"/>
    </xf>
    <xf numFmtId="0" fontId="3" fillId="0" borderId="43" xfId="8" applyFont="1" applyBorder="1" applyAlignment="1">
      <alignment horizontal="center" vertical="center"/>
    </xf>
    <xf numFmtId="0" fontId="1" fillId="0" borderId="44" xfId="8" applyFont="1" applyBorder="1" applyAlignment="1">
      <alignment horizontal="left" vertical="center"/>
    </xf>
    <xf numFmtId="0" fontId="1" fillId="0" borderId="45" xfId="8" applyFont="1" applyBorder="1" applyAlignment="1">
      <alignment horizontal="left" vertical="center"/>
    </xf>
    <xf numFmtId="0" fontId="1" fillId="0" borderId="39" xfId="8" applyFont="1" applyBorder="1" applyAlignment="1">
      <alignment horizontal="center" vertical="center"/>
    </xf>
    <xf numFmtId="0" fontId="1" fillId="0" borderId="46" xfId="8" applyFont="1" applyBorder="1" applyAlignment="1">
      <alignment horizontal="left" vertical="center"/>
    </xf>
    <xf numFmtId="0" fontId="1" fillId="0" borderId="47" xfId="8" applyFont="1" applyBorder="1" applyAlignment="1">
      <alignment horizontal="left" vertical="center"/>
    </xf>
    <xf numFmtId="0" fontId="1" fillId="0" borderId="48" xfId="8" applyFont="1" applyBorder="1" applyAlignment="1">
      <alignment horizontal="left" vertical="center"/>
    </xf>
    <xf numFmtId="0" fontId="1" fillId="0" borderId="50" xfId="8" applyFont="1" applyBorder="1" applyAlignment="1">
      <alignment horizontal="left" vertical="center"/>
    </xf>
    <xf numFmtId="0" fontId="1" fillId="0" borderId="51" xfId="8" applyFont="1" applyBorder="1" applyAlignment="1">
      <alignment horizontal="left" vertical="center"/>
    </xf>
    <xf numFmtId="3" fontId="1" fillId="0" borderId="46" xfId="8" applyNumberFormat="1" applyFont="1" applyBorder="1" applyAlignment="1">
      <alignment horizontal="right" vertical="center"/>
    </xf>
    <xf numFmtId="3" fontId="1" fillId="0" borderId="50" xfId="8" applyNumberFormat="1" applyFont="1" applyBorder="1" applyAlignment="1">
      <alignment horizontal="right" vertical="center"/>
    </xf>
    <xf numFmtId="3" fontId="1" fillId="0" borderId="51" xfId="8" applyNumberFormat="1" applyFont="1" applyBorder="1" applyAlignment="1">
      <alignment horizontal="right" vertical="center"/>
    </xf>
    <xf numFmtId="0" fontId="1" fillId="0" borderId="52" xfId="8" applyNumberFormat="1" applyFont="1" applyBorder="1" applyAlignment="1">
      <alignment horizontal="left" vertical="center"/>
    </xf>
    <xf numFmtId="0" fontId="1" fillId="0" borderId="30" xfId="8" applyFont="1" applyBorder="1" applyAlignment="1">
      <alignment horizontal="right" vertical="center"/>
    </xf>
    <xf numFmtId="0" fontId="1" fillId="0" borderId="36" xfId="8" applyFont="1" applyBorder="1" applyAlignment="1">
      <alignment horizontal="left" vertical="center"/>
    </xf>
    <xf numFmtId="0" fontId="1" fillId="0" borderId="16" xfId="8" applyFont="1" applyBorder="1" applyAlignment="1">
      <alignment horizontal="right" vertical="center"/>
    </xf>
    <xf numFmtId="0" fontId="1" fillId="0" borderId="53" xfId="8" applyFont="1" applyBorder="1" applyAlignment="1">
      <alignment horizontal="left" vertical="center"/>
    </xf>
    <xf numFmtId="170" fontId="1" fillId="0" borderId="54" xfId="8" applyNumberFormat="1" applyFont="1" applyBorder="1" applyAlignment="1">
      <alignment horizontal="right" vertical="center"/>
    </xf>
    <xf numFmtId="0" fontId="1" fillId="0" borderId="55" xfId="8" applyFont="1" applyBorder="1" applyAlignment="1">
      <alignment horizontal="center" vertical="center"/>
    </xf>
    <xf numFmtId="0" fontId="1" fillId="0" borderId="56" xfId="8" applyFont="1" applyBorder="1" applyAlignment="1">
      <alignment horizontal="left" vertical="center"/>
    </xf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 applyProtection="1"/>
    <xf numFmtId="4" fontId="1" fillId="0" borderId="0" xfId="0" applyNumberFormat="1" applyFont="1" applyProtection="1"/>
    <xf numFmtId="165" fontId="1" fillId="0" borderId="0" xfId="0" applyNumberFormat="1" applyFont="1" applyProtection="1"/>
    <xf numFmtId="167" fontId="1" fillId="0" borderId="0" xfId="0" applyNumberFormat="1" applyFont="1" applyProtection="1"/>
    <xf numFmtId="0" fontId="3" fillId="0" borderId="0" xfId="0" applyFont="1" applyProtection="1"/>
    <xf numFmtId="0" fontId="2" fillId="0" borderId="0" xfId="0" applyFont="1" applyProtection="1"/>
    <xf numFmtId="0" fontId="1" fillId="0" borderId="57" xfId="0" applyFont="1" applyBorder="1" applyAlignment="1" applyProtection="1">
      <alignment horizontal="center"/>
    </xf>
    <xf numFmtId="0" fontId="1" fillId="0" borderId="58" xfId="0" applyFont="1" applyBorder="1" applyAlignment="1" applyProtection="1">
      <alignment horizontal="center"/>
    </xf>
    <xf numFmtId="0" fontId="1" fillId="0" borderId="59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 wrapText="1"/>
    </xf>
    <xf numFmtId="167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71" fontId="1" fillId="0" borderId="0" xfId="0" applyNumberFormat="1" applyFont="1" applyAlignment="1" applyProtection="1">
      <alignment vertical="top"/>
    </xf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1" fillId="0" borderId="59" xfId="0" applyFont="1" applyBorder="1" applyAlignment="1" applyProtection="1">
      <alignment horizontal="center" vertical="center"/>
    </xf>
    <xf numFmtId="0" fontId="1" fillId="0" borderId="62" xfId="0" applyFont="1" applyBorder="1" applyAlignment="1" applyProtection="1">
      <alignment horizontal="centerContinuous"/>
    </xf>
    <xf numFmtId="0" fontId="1" fillId="0" borderId="63" xfId="0" applyFont="1" applyBorder="1" applyAlignment="1" applyProtection="1">
      <alignment horizontal="centerContinuous"/>
    </xf>
    <xf numFmtId="0" fontId="1" fillId="0" borderId="64" xfId="0" applyFont="1" applyBorder="1" applyAlignment="1" applyProtection="1">
      <alignment horizontal="centerContinuous"/>
    </xf>
    <xf numFmtId="0" fontId="1" fillId="0" borderId="60" xfId="0" applyNumberFormat="1" applyFont="1" applyBorder="1" applyAlignment="1" applyProtection="1">
      <alignment horizontal="center"/>
    </xf>
    <xf numFmtId="0" fontId="1" fillId="0" borderId="61" xfId="0" applyFont="1" applyBorder="1" applyAlignment="1" applyProtection="1">
      <alignment horizontal="center"/>
    </xf>
    <xf numFmtId="0" fontId="1" fillId="0" borderId="61" xfId="0" applyNumberFormat="1" applyFont="1" applyBorder="1" applyAlignment="1" applyProtection="1">
      <alignment horizontal="center"/>
    </xf>
    <xf numFmtId="0" fontId="1" fillId="0" borderId="57" xfId="0" applyNumberFormat="1" applyFont="1" applyBorder="1" applyAlignment="1" applyProtection="1">
      <alignment horizontal="center"/>
    </xf>
    <xf numFmtId="0" fontId="6" fillId="0" borderId="60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59" xfId="0" applyNumberFormat="1" applyFont="1" applyBorder="1" applyAlignment="1" applyProtection="1">
      <alignment horizontal="center"/>
    </xf>
    <xf numFmtId="0" fontId="6" fillId="0" borderId="61" xfId="0" applyFont="1" applyBorder="1" applyAlignment="1" applyProtection="1">
      <alignment horizontal="center"/>
      <protection locked="0"/>
    </xf>
    <xf numFmtId="0" fontId="6" fillId="0" borderId="59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center"/>
      <protection locked="0"/>
    </xf>
    <xf numFmtId="167" fontId="1" fillId="0" borderId="59" xfId="0" applyNumberFormat="1" applyFont="1" applyBorder="1" applyProtection="1"/>
    <xf numFmtId="0" fontId="1" fillId="0" borderId="59" xfId="0" applyFont="1" applyBorder="1" applyProtection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9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166" fontId="7" fillId="0" borderId="0" xfId="0" applyNumberFormat="1" applyFont="1" applyAlignment="1">
      <alignment horizontal="right" wrapText="1"/>
    </xf>
    <xf numFmtId="49" fontId="1" fillId="0" borderId="57" xfId="0" applyNumberFormat="1" applyFont="1" applyBorder="1" applyAlignment="1" applyProtection="1">
      <alignment horizontal="left"/>
    </xf>
    <xf numFmtId="0" fontId="1" fillId="0" borderId="57" xfId="0" applyFont="1" applyBorder="1" applyAlignment="1" applyProtection="1">
      <alignment horizontal="right"/>
    </xf>
    <xf numFmtId="49" fontId="1" fillId="0" borderId="59" xfId="0" applyNumberFormat="1" applyFont="1" applyBorder="1" applyAlignment="1" applyProtection="1">
      <alignment horizontal="left"/>
    </xf>
    <xf numFmtId="0" fontId="1" fillId="0" borderId="59" xfId="0" applyFont="1" applyBorder="1" applyAlignment="1" applyProtection="1">
      <alignment horizontal="right"/>
    </xf>
    <xf numFmtId="4" fontId="1" fillId="0" borderId="23" xfId="8" applyNumberFormat="1" applyFont="1" applyBorder="1" applyAlignment="1">
      <alignment horizontal="right" vertical="center"/>
    </xf>
    <xf numFmtId="4" fontId="1" fillId="0" borderId="24" xfId="8" applyNumberFormat="1" applyFont="1" applyBorder="1" applyAlignment="1">
      <alignment horizontal="right" vertical="center"/>
    </xf>
    <xf numFmtId="4" fontId="1" fillId="0" borderId="27" xfId="8" applyNumberFormat="1" applyFont="1" applyBorder="1" applyAlignment="1">
      <alignment horizontal="right" vertical="center"/>
    </xf>
    <xf numFmtId="4" fontId="1" fillId="0" borderId="37" xfId="8" applyNumberFormat="1" applyFont="1" applyBorder="1" applyAlignment="1">
      <alignment horizontal="right" vertical="center"/>
    </xf>
    <xf numFmtId="4" fontId="1" fillId="0" borderId="29" xfId="8" applyNumberFormat="1" applyFont="1" applyBorder="1" applyAlignment="1">
      <alignment horizontal="right" vertical="center"/>
    </xf>
    <xf numFmtId="4" fontId="1" fillId="0" borderId="2" xfId="8" applyNumberFormat="1" applyFont="1" applyBorder="1" applyAlignment="1">
      <alignment horizontal="right" vertical="center"/>
    </xf>
    <xf numFmtId="4" fontId="1" fillId="0" borderId="30" xfId="8" applyNumberFormat="1" applyFont="1" applyBorder="1" applyAlignment="1">
      <alignment horizontal="right" vertical="center"/>
    </xf>
    <xf numFmtId="4" fontId="1" fillId="0" borderId="31" xfId="8" applyNumberFormat="1" applyFont="1" applyBorder="1" applyAlignment="1">
      <alignment horizontal="right" vertical="center"/>
    </xf>
    <xf numFmtId="4" fontId="1" fillId="0" borderId="36" xfId="8" applyNumberFormat="1" applyFont="1" applyBorder="1" applyAlignment="1">
      <alignment horizontal="right" vertical="center"/>
    </xf>
    <xf numFmtId="49" fontId="15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right" vertical="top" wrapText="1"/>
    </xf>
    <xf numFmtId="4" fontId="15" fillId="0" borderId="0" xfId="0" applyNumberFormat="1" applyFont="1" applyAlignment="1" applyProtection="1">
      <alignment vertical="top"/>
    </xf>
    <xf numFmtId="165" fontId="15" fillId="0" borderId="0" xfId="0" applyNumberFormat="1" applyFont="1" applyAlignment="1" applyProtection="1">
      <alignment vertical="top"/>
    </xf>
    <xf numFmtId="167" fontId="15" fillId="0" borderId="0" xfId="0" applyNumberFormat="1" applyFont="1" applyAlignment="1" applyProtection="1">
      <alignment vertical="top"/>
    </xf>
    <xf numFmtId="49" fontId="4" fillId="0" borderId="0" xfId="1" applyNumberFormat="1" applyFont="1"/>
    <xf numFmtId="49" fontId="15" fillId="0" borderId="0" xfId="0" applyNumberFormat="1" applyFont="1" applyAlignment="1" applyProtection="1">
      <alignment horizontal="left" vertical="top" wrapText="1"/>
    </xf>
    <xf numFmtId="3" fontId="1" fillId="0" borderId="4" xfId="8" applyNumberFormat="1" applyFont="1" applyBorder="1" applyAlignment="1">
      <alignment horizontal="left" vertical="center"/>
    </xf>
    <xf numFmtId="3" fontId="1" fillId="0" borderId="12" xfId="8" applyNumberFormat="1" applyFont="1" applyBorder="1" applyAlignment="1">
      <alignment horizontal="left" vertical="center"/>
    </xf>
    <xf numFmtId="49" fontId="16" fillId="0" borderId="49" xfId="8" applyNumberFormat="1" applyFont="1" applyBorder="1" applyAlignment="1">
      <alignment horizontal="left" vertical="center"/>
    </xf>
    <xf numFmtId="49" fontId="16" fillId="0" borderId="0" xfId="0" applyNumberFormat="1" applyFont="1" applyAlignment="1" applyProtection="1">
      <alignment horizontal="left" vertical="top" wrapText="1"/>
    </xf>
    <xf numFmtId="0" fontId="15" fillId="0" borderId="0" xfId="0" applyFont="1" applyProtection="1"/>
    <xf numFmtId="167" fontId="16" fillId="0" borderId="0" xfId="0" applyNumberFormat="1" applyFont="1" applyProtection="1"/>
    <xf numFmtId="4" fontId="15" fillId="0" borderId="0" xfId="0" applyNumberFormat="1" applyFont="1" applyProtection="1"/>
    <xf numFmtId="165" fontId="15" fillId="0" borderId="0" xfId="0" applyNumberFormat="1" applyFont="1" applyProtection="1"/>
    <xf numFmtId="167" fontId="15" fillId="0" borderId="0" xfId="0" applyNumberFormat="1" applyFont="1" applyProtection="1"/>
    <xf numFmtId="0" fontId="16" fillId="0" borderId="57" xfId="0" applyFont="1" applyBorder="1" applyAlignment="1" applyProtection="1">
      <alignment horizontal="center" wrapText="1"/>
    </xf>
    <xf numFmtId="0" fontId="16" fillId="0" borderId="59" xfId="0" applyFont="1" applyBorder="1" applyAlignment="1" applyProtection="1">
      <alignment horizontal="center"/>
    </xf>
    <xf numFmtId="0" fontId="16" fillId="0" borderId="19" xfId="8" applyFont="1" applyBorder="1" applyAlignment="1">
      <alignment horizontal="center" vertical="center"/>
    </xf>
  </cellXfs>
  <cellStyles count="32">
    <cellStyle name="1 000 Sk" xfId="12"/>
    <cellStyle name="1 000,-  Sk" xfId="2"/>
    <cellStyle name="1 000,- Kč" xfId="7"/>
    <cellStyle name="1 000,- Sk" xfId="11"/>
    <cellStyle name="1000 Sk_fakturuj99" xfId="4"/>
    <cellStyle name="20 % – Zvýraznění1" xfId="9"/>
    <cellStyle name="20 % – Zvýraznění2" xfId="10"/>
    <cellStyle name="20 % – Zvýraznění3" xfId="3"/>
    <cellStyle name="20 % – Zvýraznění4" xfId="13"/>
    <cellStyle name="20 % – Zvýraznění5" xfId="14"/>
    <cellStyle name="20 % – Zvýraznění6" xfId="15"/>
    <cellStyle name="40 % – Zvýraznění1" xfId="5"/>
    <cellStyle name="40 % – Zvýraznění2" xfId="16"/>
    <cellStyle name="40 % – Zvýraznění3" xfId="17"/>
    <cellStyle name="40 % – Zvýraznění4" xfId="18"/>
    <cellStyle name="40 % – Zvýraznění5" xfId="6"/>
    <cellStyle name="40 % – Zvýraznění6" xfId="19"/>
    <cellStyle name="60 % – Zvýraznění1" xfId="20"/>
    <cellStyle name="60 % – Zvýraznění2" xfId="21"/>
    <cellStyle name="60 % – Zvýraznění3" xfId="22"/>
    <cellStyle name="60 % – Zvýraznění4" xfId="23"/>
    <cellStyle name="60 % – Zvýraznění5" xfId="24"/>
    <cellStyle name="60 % – Zvýraznění6" xfId="25"/>
    <cellStyle name="Celkem" xfId="26"/>
    <cellStyle name="data" xfId="27"/>
    <cellStyle name="Název" xfId="28"/>
    <cellStyle name="normálne" xfId="0" builtinId="0"/>
    <cellStyle name="normálne_KLs" xfId="1"/>
    <cellStyle name="normálne_KLv" xfId="8"/>
    <cellStyle name="TEXT" xfId="29"/>
    <cellStyle name="Text upozornění" xfId="30"/>
    <cellStyle name="TEXT1" xfId="3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 macro="" textlink="">
      <xdr:nvSpPr>
        <xdr:cNvPr id="1040" name="Line 1">
          <a:extLst>
            <a:ext uri="{FF2B5EF4-FFF2-40B4-BE49-F238E27FC236}">
              <a16:creationId xmlns="" xmlns:a16="http://schemas.microsoft.com/office/drawing/2014/main" id="{00000000-0008-0000-0500-000010040000}"/>
            </a:ext>
          </a:extLst>
        </xdr:cNvPr>
        <xdr:cNvSpPr>
          <a:spLocks noChangeShapeType="1"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  <a:tailEnd type="non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3"/>
  <sheetViews>
    <sheetView showGridLines="0" showZeros="0" workbookViewId="0">
      <selection activeCell="J5" sqref="J5"/>
    </sheetView>
  </sheetViews>
  <sheetFormatPr defaultColWidth="9.140625" defaultRowHeight="12.75"/>
  <cols>
    <col min="1" max="1" width="0.7109375" style="1" customWidth="1"/>
    <col min="2" max="2" width="3.7109375" style="1" customWidth="1"/>
    <col min="3" max="3" width="6.85546875" style="1" customWidth="1"/>
    <col min="4" max="6" width="14" style="1" customWidth="1"/>
    <col min="7" max="7" width="3.85546875" style="1" customWidth="1"/>
    <col min="8" max="8" width="17.7109375" style="1" customWidth="1"/>
    <col min="9" max="9" width="8.7109375" style="1" customWidth="1"/>
    <col min="10" max="10" width="14" style="1" customWidth="1"/>
    <col min="11" max="11" width="2.28515625" style="1" customWidth="1"/>
    <col min="12" max="12" width="6.85546875" style="1" customWidth="1"/>
    <col min="13" max="23" width="9.140625" style="1"/>
    <col min="24" max="25" width="5.7109375" style="1" customWidth="1"/>
    <col min="26" max="26" width="6.5703125" style="1" customWidth="1"/>
    <col min="27" max="27" width="21.42578125" style="1" customWidth="1"/>
    <col min="28" max="28" width="4.28515625" style="1" customWidth="1"/>
    <col min="29" max="29" width="8.28515625" style="1" customWidth="1"/>
    <col min="30" max="30" width="8.7109375" style="1" customWidth="1"/>
    <col min="31" max="16384" width="9.140625" style="1"/>
  </cols>
  <sheetData>
    <row r="1" spans="2:30" ht="28.5" customHeight="1">
      <c r="B1" s="2"/>
      <c r="C1" s="2"/>
      <c r="D1" s="2"/>
      <c r="F1" s="3" t="s">
        <v>329</v>
      </c>
      <c r="G1" s="2"/>
      <c r="H1" s="2"/>
      <c r="I1" s="2"/>
      <c r="J1" s="2"/>
      <c r="Z1" s="82" t="s">
        <v>4</v>
      </c>
      <c r="AA1" s="82" t="s">
        <v>5</v>
      </c>
      <c r="AB1" s="82" t="s">
        <v>6</v>
      </c>
      <c r="AC1" s="82" t="s">
        <v>7</v>
      </c>
      <c r="AD1" s="82" t="s">
        <v>8</v>
      </c>
    </row>
    <row r="2" spans="2:30" ht="18" customHeight="1">
      <c r="B2" s="4"/>
      <c r="C2" s="5" t="s">
        <v>332</v>
      </c>
      <c r="D2" s="5"/>
      <c r="E2" s="5"/>
      <c r="F2" s="5"/>
      <c r="G2" s="6" t="s">
        <v>69</v>
      </c>
      <c r="H2" s="5" t="s">
        <v>330</v>
      </c>
      <c r="I2" s="5"/>
      <c r="J2" s="66"/>
      <c r="Z2" s="82" t="s">
        <v>12</v>
      </c>
      <c r="AA2" s="83" t="s">
        <v>70</v>
      </c>
      <c r="AB2" s="83" t="s">
        <v>14</v>
      </c>
      <c r="AC2" s="83"/>
      <c r="AD2" s="84"/>
    </row>
    <row r="3" spans="2:30" ht="18" customHeight="1">
      <c r="B3" s="7"/>
      <c r="C3" s="8"/>
      <c r="D3" s="8"/>
      <c r="E3" s="8"/>
      <c r="F3" s="8"/>
      <c r="G3" s="9" t="s">
        <v>111</v>
      </c>
      <c r="H3" s="8"/>
      <c r="I3" s="8"/>
      <c r="J3" s="67"/>
      <c r="Z3" s="82" t="s">
        <v>15</v>
      </c>
      <c r="AA3" s="83" t="s">
        <v>71</v>
      </c>
      <c r="AB3" s="83" t="s">
        <v>14</v>
      </c>
      <c r="AC3" s="83" t="s">
        <v>17</v>
      </c>
      <c r="AD3" s="84" t="s">
        <v>18</v>
      </c>
    </row>
    <row r="4" spans="2:30" ht="18" customHeight="1">
      <c r="B4" s="10"/>
      <c r="C4" s="11"/>
      <c r="D4" s="11"/>
      <c r="E4" s="11"/>
      <c r="F4" s="11"/>
      <c r="G4" s="12"/>
      <c r="H4" s="11"/>
      <c r="I4" s="11"/>
      <c r="J4" s="68"/>
      <c r="Z4" s="82" t="s">
        <v>19</v>
      </c>
      <c r="AA4" s="83" t="s">
        <v>72</v>
      </c>
      <c r="AB4" s="83" t="s">
        <v>14</v>
      </c>
      <c r="AC4" s="83"/>
      <c r="AD4" s="84"/>
    </row>
    <row r="5" spans="2:30" ht="18" customHeight="1">
      <c r="B5" s="13"/>
      <c r="C5" s="14" t="s">
        <v>73</v>
      </c>
      <c r="D5" s="14"/>
      <c r="E5" s="14" t="s">
        <v>74</v>
      </c>
      <c r="F5" s="15"/>
      <c r="G5" s="15" t="s">
        <v>75</v>
      </c>
      <c r="H5" s="14"/>
      <c r="I5" s="15" t="s">
        <v>76</v>
      </c>
      <c r="J5" s="152"/>
      <c r="Z5" s="82" t="s">
        <v>21</v>
      </c>
      <c r="AA5" s="83" t="s">
        <v>71</v>
      </c>
      <c r="AB5" s="83" t="s">
        <v>14</v>
      </c>
      <c r="AC5" s="83" t="s">
        <v>17</v>
      </c>
      <c r="AD5" s="84" t="s">
        <v>18</v>
      </c>
    </row>
    <row r="6" spans="2:30" ht="18" customHeight="1">
      <c r="B6" s="4"/>
      <c r="C6" s="5" t="s">
        <v>1</v>
      </c>
      <c r="D6" s="5" t="s">
        <v>331</v>
      </c>
      <c r="E6" s="5"/>
      <c r="F6" s="5"/>
      <c r="G6" s="5" t="s">
        <v>77</v>
      </c>
      <c r="H6" s="150">
        <v>35543639</v>
      </c>
      <c r="I6" s="5"/>
      <c r="J6" s="66"/>
    </row>
    <row r="7" spans="2:30" ht="18" customHeight="1">
      <c r="B7" s="16"/>
      <c r="C7" s="17"/>
      <c r="D7" s="18"/>
      <c r="E7" s="18"/>
      <c r="F7" s="18"/>
      <c r="G7" s="18" t="s">
        <v>78</v>
      </c>
      <c r="H7" s="151">
        <v>2021644438</v>
      </c>
      <c r="I7" s="18"/>
      <c r="J7" s="69"/>
    </row>
    <row r="8" spans="2:30" ht="18" customHeight="1">
      <c r="B8" s="7"/>
      <c r="C8" s="8" t="s">
        <v>0</v>
      </c>
      <c r="D8" s="8"/>
      <c r="E8" s="8"/>
      <c r="F8" s="8"/>
      <c r="G8" s="8" t="s">
        <v>77</v>
      </c>
      <c r="H8" s="8"/>
      <c r="I8" s="8"/>
      <c r="J8" s="67"/>
    </row>
    <row r="9" spans="2:30" ht="18" customHeight="1">
      <c r="B9" s="10"/>
      <c r="C9" s="12"/>
      <c r="D9" s="11"/>
      <c r="E9" s="11"/>
      <c r="F9" s="11"/>
      <c r="G9" s="18" t="s">
        <v>78</v>
      </c>
      <c r="H9" s="11"/>
      <c r="I9" s="11"/>
      <c r="J9" s="68"/>
    </row>
    <row r="10" spans="2:30" ht="18" customHeight="1">
      <c r="B10" s="7"/>
      <c r="C10" s="8" t="s">
        <v>79</v>
      </c>
      <c r="D10" s="8"/>
      <c r="E10" s="8"/>
      <c r="F10" s="8"/>
      <c r="G10" s="8" t="s">
        <v>77</v>
      </c>
      <c r="H10" s="8"/>
      <c r="I10" s="8"/>
      <c r="J10" s="67"/>
    </row>
    <row r="11" spans="2:30" ht="18" customHeight="1">
      <c r="B11" s="19"/>
      <c r="C11" s="20"/>
      <c r="D11" s="20"/>
      <c r="E11" s="20"/>
      <c r="F11" s="20"/>
      <c r="G11" s="20" t="s">
        <v>78</v>
      </c>
      <c r="H11" s="20"/>
      <c r="I11" s="20"/>
      <c r="J11" s="70"/>
    </row>
    <row r="12" spans="2:30" ht="18" customHeight="1">
      <c r="B12" s="21">
        <v>1</v>
      </c>
      <c r="C12" s="5" t="s">
        <v>112</v>
      </c>
      <c r="D12" s="5"/>
      <c r="E12" s="5"/>
      <c r="F12" s="22">
        <f>IF(B12&lt;&gt;0,ROUND($J$31/B12,0),0)</f>
        <v>0</v>
      </c>
      <c r="G12" s="6">
        <v>1</v>
      </c>
      <c r="H12" s="5" t="s">
        <v>115</v>
      </c>
      <c r="I12" s="5"/>
      <c r="J12" s="71">
        <f>IF(G12&lt;&gt;0,ROUND($J$31/G12,0),0)</f>
        <v>0</v>
      </c>
    </row>
    <row r="13" spans="2:30" ht="18" customHeight="1">
      <c r="B13" s="23">
        <v>1</v>
      </c>
      <c r="C13" s="18" t="s">
        <v>113</v>
      </c>
      <c r="D13" s="18"/>
      <c r="E13" s="18"/>
      <c r="F13" s="24">
        <f>IF(B13&lt;&gt;0,ROUND($J$31/B13,0),0)</f>
        <v>0</v>
      </c>
      <c r="G13" s="17"/>
      <c r="H13" s="18"/>
      <c r="I13" s="18"/>
      <c r="J13" s="72">
        <f>IF(G13&lt;&gt;0,ROUND($J$31/G13,0),0)</f>
        <v>0</v>
      </c>
    </row>
    <row r="14" spans="2:30" ht="18" customHeight="1">
      <c r="B14" s="25">
        <v>1</v>
      </c>
      <c r="C14" s="20" t="s">
        <v>114</v>
      </c>
      <c r="D14" s="20"/>
      <c r="E14" s="20"/>
      <c r="F14" s="26">
        <f>IF(B14&lt;&gt;0,ROUND($J$31/B14,0),0)</f>
        <v>0</v>
      </c>
      <c r="G14" s="27"/>
      <c r="H14" s="20"/>
      <c r="I14" s="20"/>
      <c r="J14" s="73">
        <f>IF(G14&lt;&gt;0,ROUND($J$31/G14,0),0)</f>
        <v>0</v>
      </c>
    </row>
    <row r="15" spans="2:30" ht="18" customHeight="1">
      <c r="B15" s="28" t="s">
        <v>80</v>
      </c>
      <c r="C15" s="29" t="s">
        <v>81</v>
      </c>
      <c r="D15" s="161" t="s">
        <v>343</v>
      </c>
      <c r="E15" s="30" t="s">
        <v>82</v>
      </c>
      <c r="F15" s="31" t="s">
        <v>83</v>
      </c>
      <c r="G15" s="28" t="s">
        <v>84</v>
      </c>
      <c r="H15" s="32" t="s">
        <v>85</v>
      </c>
      <c r="I15" s="43"/>
      <c r="J15" s="44"/>
    </row>
    <row r="16" spans="2:30" ht="18" customHeight="1">
      <c r="B16" s="33">
        <v>1</v>
      </c>
      <c r="C16" s="34" t="s">
        <v>86</v>
      </c>
      <c r="D16" s="134">
        <f>Rekapitulacia!B47</f>
        <v>0</v>
      </c>
      <c r="E16" s="134">
        <f>Rekapitulacia!C47</f>
        <v>0</v>
      </c>
      <c r="F16" s="135">
        <f>D16+E16</f>
        <v>0</v>
      </c>
      <c r="G16" s="33">
        <v>6</v>
      </c>
      <c r="H16" s="35" t="s">
        <v>116</v>
      </c>
      <c r="I16" s="74"/>
      <c r="J16" s="135">
        <v>0</v>
      </c>
    </row>
    <row r="17" spans="2:10" ht="18" customHeight="1">
      <c r="B17" s="36">
        <v>2</v>
      </c>
      <c r="C17" s="37" t="s">
        <v>87</v>
      </c>
      <c r="D17" s="136">
        <f>Rekapitulacia!B55</f>
        <v>0</v>
      </c>
      <c r="E17" s="136">
        <f>Rekapitulacia!C55</f>
        <v>0</v>
      </c>
      <c r="F17" s="135">
        <f>D17+E17</f>
        <v>0</v>
      </c>
      <c r="G17" s="36">
        <v>7</v>
      </c>
      <c r="H17" s="38" t="s">
        <v>117</v>
      </c>
      <c r="I17" s="8"/>
      <c r="J17" s="137">
        <v>0</v>
      </c>
    </row>
    <row r="18" spans="2:10" ht="18" customHeight="1">
      <c r="B18" s="36">
        <v>3</v>
      </c>
      <c r="C18" s="37" t="s">
        <v>88</v>
      </c>
      <c r="D18" s="136">
        <f>Rekapitulacia!B58</f>
        <v>0</v>
      </c>
      <c r="E18" s="136">
        <f>Rekapitulacia!C58</f>
        <v>0</v>
      </c>
      <c r="F18" s="135">
        <f>D18+E18</f>
        <v>0</v>
      </c>
      <c r="G18" s="36">
        <v>8</v>
      </c>
      <c r="H18" s="38" t="s">
        <v>118</v>
      </c>
      <c r="I18" s="8"/>
      <c r="J18" s="137">
        <v>0</v>
      </c>
    </row>
    <row r="19" spans="2:10" ht="18" customHeight="1">
      <c r="B19" s="36">
        <v>4</v>
      </c>
      <c r="C19" s="37" t="s">
        <v>89</v>
      </c>
      <c r="D19" s="136"/>
      <c r="E19" s="136"/>
      <c r="F19" s="138">
        <f>D19+E19</f>
        <v>0</v>
      </c>
      <c r="G19" s="36">
        <v>9</v>
      </c>
      <c r="H19" s="38" t="s">
        <v>2</v>
      </c>
      <c r="I19" s="8"/>
      <c r="J19" s="137">
        <v>0</v>
      </c>
    </row>
    <row r="20" spans="2:10" ht="18" customHeight="1">
      <c r="B20" s="39">
        <v>5</v>
      </c>
      <c r="C20" s="40" t="s">
        <v>90</v>
      </c>
      <c r="D20" s="139">
        <f>SUM(D16:D19)</f>
        <v>0</v>
      </c>
      <c r="E20" s="140">
        <f>SUM(E16:E19)</f>
        <v>0</v>
      </c>
      <c r="F20" s="141">
        <f>SUM(F16:F19)</f>
        <v>0</v>
      </c>
      <c r="G20" s="41">
        <v>10</v>
      </c>
      <c r="I20" s="75" t="s">
        <v>91</v>
      </c>
      <c r="J20" s="141">
        <f>SUM(J16:J19)</f>
        <v>0</v>
      </c>
    </row>
    <row r="21" spans="2:10" ht="18" customHeight="1">
      <c r="B21" s="28" t="s">
        <v>92</v>
      </c>
      <c r="C21" s="42"/>
      <c r="D21" s="43" t="s">
        <v>93</v>
      </c>
      <c r="E21" s="43"/>
      <c r="F21" s="44"/>
      <c r="G21" s="28" t="s">
        <v>94</v>
      </c>
      <c r="H21" s="32" t="s">
        <v>95</v>
      </c>
      <c r="I21" s="43"/>
      <c r="J21" s="44"/>
    </row>
    <row r="22" spans="2:10" ht="18" customHeight="1">
      <c r="B22" s="33">
        <v>11</v>
      </c>
      <c r="C22" s="35" t="s">
        <v>119</v>
      </c>
      <c r="D22" s="45" t="s">
        <v>2</v>
      </c>
      <c r="E22" s="46">
        <v>0</v>
      </c>
      <c r="F22" s="135">
        <f>ROUND(((D16+E16+D17+E17+D18)*E22),2)</f>
        <v>0</v>
      </c>
      <c r="G22" s="36">
        <v>16</v>
      </c>
      <c r="H22" s="38" t="s">
        <v>96</v>
      </c>
      <c r="I22" s="76"/>
      <c r="J22" s="137">
        <v>0</v>
      </c>
    </row>
    <row r="23" spans="2:10" ht="18" customHeight="1">
      <c r="B23" s="36">
        <v>12</v>
      </c>
      <c r="C23" s="38" t="s">
        <v>120</v>
      </c>
      <c r="D23" s="47"/>
      <c r="E23" s="48">
        <v>0</v>
      </c>
      <c r="F23" s="137">
        <f>ROUND(((D16+E16+D17+E17+D18)*E23),2)</f>
        <v>0</v>
      </c>
      <c r="G23" s="36">
        <v>17</v>
      </c>
      <c r="H23" s="38" t="s">
        <v>122</v>
      </c>
      <c r="I23" s="76"/>
      <c r="J23" s="137">
        <v>0</v>
      </c>
    </row>
    <row r="24" spans="2:10" ht="18" customHeight="1">
      <c r="B24" s="36">
        <v>13</v>
      </c>
      <c r="C24" s="38" t="s">
        <v>121</v>
      </c>
      <c r="D24" s="47"/>
      <c r="E24" s="48">
        <v>0</v>
      </c>
      <c r="F24" s="137">
        <f>ROUND(((D16+E16+D17+E17+D18)*E24),2)</f>
        <v>0</v>
      </c>
      <c r="G24" s="36">
        <v>18</v>
      </c>
      <c r="H24" s="38" t="s">
        <v>123</v>
      </c>
      <c r="I24" s="76"/>
      <c r="J24" s="137">
        <v>0</v>
      </c>
    </row>
    <row r="25" spans="2:10" ht="18" customHeight="1">
      <c r="B25" s="36">
        <v>14</v>
      </c>
      <c r="C25" s="38" t="s">
        <v>2</v>
      </c>
      <c r="D25" s="47"/>
      <c r="E25" s="48">
        <v>0</v>
      </c>
      <c r="F25" s="137">
        <f>ROUND(((D16+E16+D17+E17+D18+E18)*E25),2)</f>
        <v>0</v>
      </c>
      <c r="G25" s="36">
        <v>19</v>
      </c>
      <c r="H25" s="38" t="s">
        <v>2</v>
      </c>
      <c r="I25" s="76"/>
      <c r="J25" s="137">
        <v>0</v>
      </c>
    </row>
    <row r="26" spans="2:10" ht="18" customHeight="1">
      <c r="B26" s="39">
        <v>15</v>
      </c>
      <c r="C26" s="49"/>
      <c r="D26" s="50"/>
      <c r="E26" s="50" t="s">
        <v>97</v>
      </c>
      <c r="F26" s="141">
        <f>SUM(F22:F25)</f>
        <v>0</v>
      </c>
      <c r="G26" s="39">
        <v>20</v>
      </c>
      <c r="H26" s="49"/>
      <c r="I26" s="50" t="s">
        <v>98</v>
      </c>
      <c r="J26" s="141">
        <f>SUM(J22:J25)</f>
        <v>0</v>
      </c>
    </row>
    <row r="27" spans="2:10" ht="18" customHeight="1">
      <c r="B27" s="51"/>
      <c r="C27" s="52" t="s">
        <v>99</v>
      </c>
      <c r="D27" s="53"/>
      <c r="E27" s="54" t="s">
        <v>100</v>
      </c>
      <c r="F27" s="55"/>
      <c r="G27" s="28" t="s">
        <v>101</v>
      </c>
      <c r="H27" s="32" t="s">
        <v>102</v>
      </c>
      <c r="I27" s="43"/>
      <c r="J27" s="44"/>
    </row>
    <row r="28" spans="2:10" ht="18" customHeight="1">
      <c r="B28" s="56"/>
      <c r="C28" s="57"/>
      <c r="D28" s="58"/>
      <c r="E28" s="59"/>
      <c r="F28" s="55"/>
      <c r="G28" s="33">
        <v>21</v>
      </c>
      <c r="H28" s="35"/>
      <c r="I28" s="77" t="s">
        <v>103</v>
      </c>
      <c r="J28" s="135">
        <f>ROUND(F20,2)+J20+F26+J26</f>
        <v>0</v>
      </c>
    </row>
    <row r="29" spans="2:10" ht="18" customHeight="1">
      <c r="B29" s="56"/>
      <c r="C29" s="58" t="s">
        <v>104</v>
      </c>
      <c r="D29" s="58"/>
      <c r="E29" s="60"/>
      <c r="F29" s="55"/>
      <c r="G29" s="36">
        <v>22</v>
      </c>
      <c r="H29" s="38" t="s">
        <v>124</v>
      </c>
      <c r="I29" s="142">
        <f>J28-I30</f>
        <v>0</v>
      </c>
      <c r="J29" s="137">
        <f>ROUND((I29*20)/100,2)</f>
        <v>0</v>
      </c>
    </row>
    <row r="30" spans="2:10" ht="18" customHeight="1">
      <c r="B30" s="7"/>
      <c r="C30" s="8" t="s">
        <v>105</v>
      </c>
      <c r="D30" s="8"/>
      <c r="E30" s="60"/>
      <c r="F30" s="55"/>
      <c r="G30" s="36">
        <v>23</v>
      </c>
      <c r="H30" s="38" t="s">
        <v>125</v>
      </c>
      <c r="I30" s="142">
        <f>SUMIF('Prehlad-správca'!O10:O9998,0,'Prehlad-správca'!J10:J9998)</f>
        <v>0</v>
      </c>
      <c r="J30" s="137">
        <f>ROUND((I30*0)/100,1)</f>
        <v>0</v>
      </c>
    </row>
    <row r="31" spans="2:10" ht="18" customHeight="1">
      <c r="B31" s="56"/>
      <c r="C31" s="58"/>
      <c r="D31" s="58"/>
      <c r="E31" s="60"/>
      <c r="F31" s="55"/>
      <c r="G31" s="39">
        <v>24</v>
      </c>
      <c r="H31" s="49"/>
      <c r="I31" s="50" t="s">
        <v>106</v>
      </c>
      <c r="J31" s="141">
        <f>SUM(J28:J30)</f>
        <v>0</v>
      </c>
    </row>
    <row r="32" spans="2:10" ht="18" customHeight="1">
      <c r="B32" s="51"/>
      <c r="C32" s="58"/>
      <c r="D32" s="55"/>
      <c r="E32" s="61"/>
      <c r="F32" s="55"/>
      <c r="G32" s="62" t="s">
        <v>107</v>
      </c>
      <c r="H32" s="63" t="s">
        <v>126</v>
      </c>
      <c r="I32" s="78"/>
      <c r="J32" s="79">
        <v>0</v>
      </c>
    </row>
    <row r="33" spans="2:10" ht="18" customHeight="1">
      <c r="B33" s="64"/>
      <c r="C33" s="65"/>
      <c r="D33" s="52" t="s">
        <v>108</v>
      </c>
      <c r="E33" s="65"/>
      <c r="F33" s="65"/>
      <c r="G33" s="65"/>
      <c r="H33" s="65" t="s">
        <v>109</v>
      </c>
      <c r="I33" s="65"/>
      <c r="J33" s="80"/>
    </row>
    <row r="34" spans="2:10" ht="18" customHeight="1">
      <c r="B34" s="56"/>
      <c r="C34" s="57"/>
      <c r="D34" s="58"/>
      <c r="E34" s="58"/>
      <c r="F34" s="57"/>
      <c r="G34" s="58"/>
      <c r="H34" s="58"/>
      <c r="I34" s="58"/>
      <c r="J34" s="81"/>
    </row>
    <row r="35" spans="2:10" ht="18" customHeight="1">
      <c r="B35" s="56"/>
      <c r="C35" s="58" t="s">
        <v>104</v>
      </c>
      <c r="D35" s="58"/>
      <c r="E35" s="58"/>
      <c r="F35" s="57"/>
      <c r="G35" s="58" t="s">
        <v>104</v>
      </c>
      <c r="H35" s="58"/>
      <c r="I35" s="58"/>
      <c r="J35" s="81"/>
    </row>
    <row r="36" spans="2:10" ht="18" customHeight="1">
      <c r="B36" s="7"/>
      <c r="C36" s="8" t="s">
        <v>105</v>
      </c>
      <c r="D36" s="8"/>
      <c r="E36" s="8"/>
      <c r="F36" s="9"/>
      <c r="G36" s="8" t="s">
        <v>105</v>
      </c>
      <c r="H36" s="8"/>
      <c r="I36" s="8"/>
      <c r="J36" s="67"/>
    </row>
    <row r="37" spans="2:10" ht="18" customHeight="1">
      <c r="B37" s="56"/>
      <c r="C37" s="58" t="s">
        <v>100</v>
      </c>
      <c r="D37" s="58"/>
      <c r="E37" s="58"/>
      <c r="F37" s="57"/>
      <c r="G37" s="58" t="s">
        <v>100</v>
      </c>
      <c r="H37" s="58"/>
      <c r="I37" s="58"/>
      <c r="J37" s="81"/>
    </row>
    <row r="38" spans="2:10" ht="18" customHeight="1">
      <c r="B38" s="56"/>
      <c r="C38" s="58"/>
      <c r="D38" s="58"/>
      <c r="E38" s="58"/>
      <c r="F38" s="58"/>
      <c r="G38" s="58"/>
      <c r="H38" s="58"/>
      <c r="I38" s="58"/>
      <c r="J38" s="81"/>
    </row>
    <row r="39" spans="2:10" ht="18" customHeight="1">
      <c r="B39" s="56"/>
      <c r="C39" s="58"/>
      <c r="D39" s="58"/>
      <c r="E39" s="58"/>
      <c r="F39" s="58"/>
      <c r="G39" s="58"/>
      <c r="H39" s="58"/>
      <c r="I39" s="58"/>
      <c r="J39" s="81"/>
    </row>
    <row r="40" spans="2:10" ht="18" customHeight="1">
      <c r="B40" s="56"/>
      <c r="C40" s="58"/>
      <c r="D40" s="58"/>
      <c r="E40" s="58"/>
      <c r="F40" s="58"/>
      <c r="G40" s="58"/>
      <c r="H40" s="58"/>
      <c r="I40" s="58"/>
      <c r="J40" s="81"/>
    </row>
    <row r="41" spans="2:10" ht="18" customHeight="1">
      <c r="B41" s="19"/>
      <c r="C41" s="20"/>
      <c r="D41" s="20"/>
      <c r="E41" s="20"/>
      <c r="F41" s="20"/>
      <c r="G41" s="20"/>
      <c r="H41" s="20"/>
      <c r="I41" s="20"/>
      <c r="J41" s="70"/>
    </row>
    <row r="42" spans="2:10" ht="14.25" customHeight="1"/>
    <row r="43" spans="2:10" ht="2.25" customHeight="1"/>
  </sheetData>
  <printOptions horizontalCentered="1" verticalCentered="1"/>
  <pageMargins left="0.23888888888888901" right="0.26874999999999999" top="0.35416666666666702" bottom="0.43263888888888902" header="0.31388888888888899" footer="0.3541666666666670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0"/>
  <sheetViews>
    <sheetView showGridLines="0" tabSelected="1" workbookViewId="0">
      <selection activeCell="B21" sqref="B21"/>
    </sheetView>
  </sheetViews>
  <sheetFormatPr defaultColWidth="9.140625" defaultRowHeight="12.75"/>
  <cols>
    <col min="1" max="1" width="42.28515625" style="85" customWidth="1"/>
    <col min="2" max="4" width="9.7109375" style="86" customWidth="1"/>
    <col min="5" max="5" width="9.7109375" style="87" customWidth="1"/>
    <col min="6" max="6" width="8.7109375" style="88" customWidth="1"/>
    <col min="7" max="7" width="9.140625" style="88"/>
    <col min="8" max="23" width="9.140625" style="85"/>
    <col min="24" max="25" width="5.7109375" style="85" customWidth="1"/>
    <col min="26" max="26" width="6.5703125" style="85" customWidth="1"/>
    <col min="27" max="27" width="24.28515625" style="85" customWidth="1"/>
    <col min="28" max="28" width="4.28515625" style="85" customWidth="1"/>
    <col min="29" max="29" width="8.28515625" style="85" customWidth="1"/>
    <col min="30" max="30" width="8.7109375" style="85" customWidth="1"/>
    <col min="31" max="16384" width="9.140625" style="85"/>
  </cols>
  <sheetData>
    <row r="1" spans="1:30">
      <c r="A1" s="89" t="s">
        <v>333</v>
      </c>
      <c r="C1" s="85"/>
      <c r="E1" s="89" t="s">
        <v>350</v>
      </c>
      <c r="F1" s="85"/>
      <c r="G1" s="85"/>
      <c r="Z1" s="82" t="s">
        <v>4</v>
      </c>
      <c r="AA1" s="82" t="s">
        <v>5</v>
      </c>
      <c r="AB1" s="82" t="s">
        <v>6</v>
      </c>
      <c r="AC1" s="82" t="s">
        <v>7</v>
      </c>
      <c r="AD1" s="82" t="s">
        <v>8</v>
      </c>
    </row>
    <row r="2" spans="1:30">
      <c r="A2" s="89" t="s">
        <v>11</v>
      </c>
      <c r="C2" s="85"/>
      <c r="E2" s="89" t="s">
        <v>110</v>
      </c>
      <c r="F2" s="85"/>
      <c r="G2" s="85"/>
      <c r="Z2" s="82" t="s">
        <v>12</v>
      </c>
      <c r="AA2" s="83" t="s">
        <v>64</v>
      </c>
      <c r="AB2" s="83" t="s">
        <v>14</v>
      </c>
      <c r="AC2" s="83"/>
      <c r="AD2" s="84"/>
    </row>
    <row r="3" spans="1:30">
      <c r="A3" s="89" t="s">
        <v>328</v>
      </c>
      <c r="C3" s="85"/>
      <c r="E3" s="89" t="s">
        <v>348</v>
      </c>
      <c r="F3" s="85"/>
      <c r="G3" s="85"/>
      <c r="Z3" s="82" t="s">
        <v>15</v>
      </c>
      <c r="AA3" s="83" t="s">
        <v>65</v>
      </c>
      <c r="AB3" s="83" t="s">
        <v>14</v>
      </c>
      <c r="AC3" s="83" t="s">
        <v>17</v>
      </c>
      <c r="AD3" s="84" t="s">
        <v>18</v>
      </c>
    </row>
    <row r="4" spans="1:30">
      <c r="B4" s="85"/>
      <c r="C4" s="85"/>
      <c r="D4" s="85"/>
      <c r="E4" s="85"/>
      <c r="F4" s="85"/>
      <c r="G4" s="85"/>
      <c r="Z4" s="82" t="s">
        <v>19</v>
      </c>
      <c r="AA4" s="83" t="s">
        <v>66</v>
      </c>
      <c r="AB4" s="83" t="s">
        <v>14</v>
      </c>
      <c r="AC4" s="83"/>
      <c r="AD4" s="84"/>
    </row>
    <row r="5" spans="1:30">
      <c r="A5" s="89" t="s">
        <v>332</v>
      </c>
      <c r="B5" s="85"/>
      <c r="C5" s="85"/>
      <c r="D5" s="85"/>
      <c r="E5" s="85"/>
      <c r="F5" s="85"/>
      <c r="G5" s="85"/>
      <c r="Z5" s="82" t="s">
        <v>21</v>
      </c>
      <c r="AA5" s="83" t="s">
        <v>65</v>
      </c>
      <c r="AB5" s="83" t="s">
        <v>14</v>
      </c>
      <c r="AC5" s="83" t="s">
        <v>17</v>
      </c>
      <c r="AD5" s="84" t="s">
        <v>18</v>
      </c>
    </row>
    <row r="6" spans="1:30">
      <c r="A6" s="89"/>
      <c r="B6" s="85"/>
      <c r="C6" s="85"/>
      <c r="D6" s="85"/>
      <c r="E6" s="85"/>
      <c r="F6" s="85"/>
      <c r="G6" s="85"/>
    </row>
    <row r="7" spans="1:30">
      <c r="A7" s="89"/>
      <c r="B7" s="85"/>
      <c r="C7" s="85"/>
      <c r="D7" s="85"/>
      <c r="E7" s="85"/>
      <c r="F7" s="85"/>
      <c r="G7" s="85"/>
    </row>
    <row r="8" spans="1:30" ht="13.5">
      <c r="B8" s="90" t="str">
        <f>CONCATENATE(AA2," ",AB2," ",AC2," ",AD2)</f>
        <v xml:space="preserve">Rekapitulácia rozpočtu v EUR  </v>
      </c>
      <c r="G8" s="85"/>
    </row>
    <row r="9" spans="1:30">
      <c r="A9" s="91" t="s">
        <v>67</v>
      </c>
      <c r="B9" s="159" t="s">
        <v>29</v>
      </c>
      <c r="C9" s="91" t="s">
        <v>30</v>
      </c>
      <c r="D9" s="91" t="s">
        <v>31</v>
      </c>
      <c r="E9" s="92" t="s">
        <v>68</v>
      </c>
      <c r="F9" s="92" t="s">
        <v>33</v>
      </c>
      <c r="G9" s="92" t="s">
        <v>38</v>
      </c>
    </row>
    <row r="10" spans="1:30">
      <c r="A10" s="93"/>
      <c r="B10" s="160" t="s">
        <v>344</v>
      </c>
      <c r="C10" s="93" t="s">
        <v>54</v>
      </c>
      <c r="D10" s="93"/>
      <c r="E10" s="93" t="s">
        <v>31</v>
      </c>
      <c r="F10" s="93" t="s">
        <v>31</v>
      </c>
      <c r="G10" s="93" t="s">
        <v>31</v>
      </c>
    </row>
    <row r="11" spans="1:30">
      <c r="A11" s="154" t="s">
        <v>337</v>
      </c>
    </row>
    <row r="12" spans="1:30">
      <c r="A12" s="85" t="s">
        <v>132</v>
      </c>
      <c r="B12" s="86">
        <f>'Prehlad-správca'!H16</f>
        <v>0</v>
      </c>
      <c r="C12" s="86">
        <f>'Prehlad-správca'!I16</f>
        <v>0</v>
      </c>
      <c r="D12" s="86">
        <f>'Prehlad-správca'!J16</f>
        <v>0</v>
      </c>
      <c r="E12" s="87">
        <f>'Prehlad-správca'!L16</f>
        <v>1.8521056</v>
      </c>
      <c r="F12" s="88">
        <f>'Prehlad-správca'!N16</f>
        <v>0</v>
      </c>
      <c r="G12" s="88">
        <f>'Prehlad-správca'!W16</f>
        <v>35.128</v>
      </c>
    </row>
    <row r="13" spans="1:30">
      <c r="A13" s="85" t="s">
        <v>150</v>
      </c>
      <c r="B13" s="86">
        <f>'Prehlad-správca'!H31</f>
        <v>0</v>
      </c>
      <c r="C13" s="86">
        <f>'Prehlad-správca'!I31</f>
        <v>0</v>
      </c>
      <c r="D13" s="86">
        <f>'Prehlad-správca'!J31</f>
        <v>0</v>
      </c>
      <c r="E13" s="87">
        <f>'Prehlad-správca'!L31</f>
        <v>2.9568000000000004E-2</v>
      </c>
      <c r="F13" s="88">
        <f>'Prehlad-správca'!N31</f>
        <v>2.42496</v>
      </c>
      <c r="G13" s="88">
        <f>'Prehlad-správca'!W31</f>
        <v>35.695</v>
      </c>
    </row>
    <row r="14" spans="1:30">
      <c r="A14" s="85" t="s">
        <v>195</v>
      </c>
      <c r="B14" s="86">
        <f>'Prehlad-správca'!H33</f>
        <v>0</v>
      </c>
      <c r="C14" s="86">
        <f>'Prehlad-správca'!I33</f>
        <v>0</v>
      </c>
      <c r="D14" s="86">
        <f>'Prehlad-správca'!J33</f>
        <v>0</v>
      </c>
      <c r="E14" s="87">
        <f>'Prehlad-správca'!L33</f>
        <v>1.8816736000000001</v>
      </c>
      <c r="F14" s="88">
        <f>'Prehlad-správca'!N33</f>
        <v>2.42496</v>
      </c>
      <c r="G14" s="88">
        <f>'Prehlad-správca'!W33</f>
        <v>70.823000000000008</v>
      </c>
    </row>
    <row r="15" spans="1:30" ht="6.75" customHeight="1"/>
    <row r="16" spans="1:30">
      <c r="A16" s="85" t="s">
        <v>197</v>
      </c>
      <c r="B16" s="86">
        <f>'Prehlad-správca'!H43</f>
        <v>0</v>
      </c>
      <c r="C16" s="86">
        <f>'Prehlad-správca'!I43</f>
        <v>0</v>
      </c>
      <c r="D16" s="86">
        <f>'Prehlad-správca'!J43</f>
        <v>0</v>
      </c>
      <c r="E16" s="87">
        <f>'Prehlad-správca'!L43</f>
        <v>6.9080000000000003E-2</v>
      </c>
      <c r="F16" s="88">
        <f>'Prehlad-správca'!N43</f>
        <v>0</v>
      </c>
      <c r="G16" s="88">
        <f>'Prehlad-správca'!W43</f>
        <v>13.019999999999998</v>
      </c>
    </row>
    <row r="17" spans="1:7">
      <c r="A17" s="85" t="s">
        <v>227</v>
      </c>
      <c r="B17" s="86">
        <f>'Prehlad-správca'!H48</f>
        <v>0</v>
      </c>
      <c r="C17" s="86">
        <f>'Prehlad-správca'!I48</f>
        <v>0</v>
      </c>
      <c r="D17" s="86">
        <f>'Prehlad-správca'!J48</f>
        <v>0</v>
      </c>
      <c r="E17" s="87">
        <f>'Prehlad-správca'!L48</f>
        <v>6.1200000000000002E-4</v>
      </c>
      <c r="F17" s="88">
        <f>'Prehlad-správca'!N48</f>
        <v>0</v>
      </c>
      <c r="G17" s="88">
        <f>'Prehlad-správca'!W48</f>
        <v>0.91500000000000004</v>
      </c>
    </row>
    <row r="18" spans="1:7">
      <c r="A18" s="85" t="s">
        <v>237</v>
      </c>
      <c r="B18" s="86">
        <f>'Prehlad-správca'!H52</f>
        <v>0</v>
      </c>
      <c r="C18" s="86">
        <f>'Prehlad-správca'!I52</f>
        <v>0</v>
      </c>
      <c r="D18" s="86">
        <f>'Prehlad-správca'!J52</f>
        <v>0</v>
      </c>
      <c r="E18" s="87">
        <f>'Prehlad-správca'!L52</f>
        <v>2.0435999999999999E-2</v>
      </c>
      <c r="F18" s="88">
        <f>'Prehlad-správca'!N52</f>
        <v>0</v>
      </c>
      <c r="G18" s="88">
        <f>'Prehlad-správca'!W52</f>
        <v>8.7189999999999994</v>
      </c>
    </row>
    <row r="19" spans="1:7">
      <c r="A19" s="85" t="s">
        <v>243</v>
      </c>
      <c r="B19" s="86">
        <f>'Prehlad-správca'!H54</f>
        <v>0</v>
      </c>
      <c r="C19" s="86">
        <f>'Prehlad-správca'!I54</f>
        <v>0</v>
      </c>
      <c r="D19" s="86">
        <f>'Prehlad-správca'!J54</f>
        <v>0</v>
      </c>
      <c r="E19" s="87">
        <f>'Prehlad-správca'!L54</f>
        <v>9.0128E-2</v>
      </c>
      <c r="F19" s="155">
        <f>'Prehlad-správca'!N54</f>
        <v>0</v>
      </c>
      <c r="G19" s="88">
        <f>'Prehlad-správca'!W54</f>
        <v>22.653999999999996</v>
      </c>
    </row>
    <row r="20" spans="1:7" ht="6.75" customHeight="1"/>
    <row r="21" spans="1:7">
      <c r="A21" s="85" t="s">
        <v>245</v>
      </c>
      <c r="B21" s="86">
        <f>'Prehlad-správca'!H66</f>
        <v>0</v>
      </c>
      <c r="C21" s="86">
        <f>'Prehlad-správca'!I66</f>
        <v>0</v>
      </c>
      <c r="D21" s="86">
        <f>'Prehlad-správca'!J66</f>
        <v>0</v>
      </c>
      <c r="E21" s="87">
        <f>'Prehlad-správca'!L66</f>
        <v>0</v>
      </c>
      <c r="F21" s="88">
        <f>'Prehlad-správca'!N66</f>
        <v>0</v>
      </c>
      <c r="G21" s="88">
        <f>'Prehlad-správca'!W66</f>
        <v>8.2730000000000015</v>
      </c>
    </row>
    <row r="22" spans="1:7">
      <c r="A22" s="85" t="s">
        <v>274</v>
      </c>
      <c r="B22" s="86">
        <f>'Prehlad-správca'!H68</f>
        <v>0</v>
      </c>
      <c r="C22" s="86">
        <f>'Prehlad-správca'!I68</f>
        <v>0</v>
      </c>
      <c r="D22" s="86">
        <f>'Prehlad-správca'!J68</f>
        <v>0</v>
      </c>
      <c r="E22" s="87">
        <f>'Prehlad-správca'!L68</f>
        <v>0</v>
      </c>
      <c r="F22" s="88">
        <f>'Prehlad-správca'!N68</f>
        <v>0</v>
      </c>
      <c r="G22" s="88">
        <f>'Prehlad-správca'!W68</f>
        <v>8.2730000000000015</v>
      </c>
    </row>
    <row r="23" spans="1:7" ht="9" customHeight="1"/>
    <row r="24" spans="1:7" s="154" customFormat="1">
      <c r="A24" s="154" t="s">
        <v>338</v>
      </c>
      <c r="B24" s="156">
        <f>'Prehlad-správca'!H70</f>
        <v>0</v>
      </c>
      <c r="C24" s="156">
        <f>'Prehlad-správca'!I70</f>
        <v>0</v>
      </c>
      <c r="D24" s="156">
        <f>'Prehlad-správca'!J70</f>
        <v>0</v>
      </c>
      <c r="E24" s="157">
        <f>'Prehlad-správca'!L70</f>
        <v>1.9718016</v>
      </c>
      <c r="F24" s="158">
        <f>'Prehlad-správca'!N70</f>
        <v>2.42496</v>
      </c>
      <c r="G24" s="158">
        <f>'Prehlad-správca'!W70</f>
        <v>101.75</v>
      </c>
    </row>
    <row r="26" spans="1:7">
      <c r="A26" s="154" t="s">
        <v>339</v>
      </c>
    </row>
    <row r="27" spans="1:7">
      <c r="A27" s="85" t="s">
        <v>132</v>
      </c>
      <c r="B27" s="86">
        <f>'Prehlad-kabinet'!H15</f>
        <v>0</v>
      </c>
      <c r="C27" s="86">
        <f>'Prehlad-kabinet'!I15</f>
        <v>0</v>
      </c>
      <c r="D27" s="86">
        <f>'Prehlad-kabinet'!J15</f>
        <v>0</v>
      </c>
      <c r="E27" s="87">
        <f>'Prehlad-kabinet'!L15</f>
        <v>2.2397567999999994</v>
      </c>
      <c r="F27" s="88">
        <f>'Prehlad-kabinet'!N15</f>
        <v>0</v>
      </c>
      <c r="G27" s="88">
        <f>'Prehlad-kabinet'!W15</f>
        <v>0</v>
      </c>
    </row>
    <row r="28" spans="1:7">
      <c r="A28" s="85" t="s">
        <v>150</v>
      </c>
      <c r="B28" s="86">
        <f>'Prehlad-kabinet'!H29</f>
        <v>0</v>
      </c>
      <c r="C28" s="86">
        <f>'Prehlad-kabinet'!I29</f>
        <v>0</v>
      </c>
      <c r="D28" s="86">
        <f>'Prehlad-kabinet'!J29</f>
        <v>0</v>
      </c>
      <c r="E28" s="87">
        <f>'Prehlad-kabinet'!L29</f>
        <v>3.4944000000000003E-2</v>
      </c>
      <c r="F28" s="88">
        <f>'Prehlad-kabinet'!N29</f>
        <v>3.4251599999999995</v>
      </c>
      <c r="G28" s="88">
        <f>'Prehlad-kabinet'!W29</f>
        <v>0</v>
      </c>
    </row>
    <row r="29" spans="1:7">
      <c r="A29" s="85" t="s">
        <v>195</v>
      </c>
      <c r="B29" s="86">
        <f>'Prehlad-kabinet'!H30</f>
        <v>0</v>
      </c>
      <c r="C29" s="86">
        <f>'Prehlad-kabinet'!I30</f>
        <v>0</v>
      </c>
      <c r="D29" s="86">
        <f>'Prehlad-kabinet'!J30</f>
        <v>0</v>
      </c>
      <c r="E29" s="87">
        <f>'Prehlad-kabinet'!L30</f>
        <v>2.2747007999999993</v>
      </c>
      <c r="F29" s="88">
        <f>'Prehlad-kabinet'!N30</f>
        <v>3.4251599999999995</v>
      </c>
      <c r="G29" s="88">
        <f>'Prehlad-kabinet'!W30</f>
        <v>0</v>
      </c>
    </row>
    <row r="30" spans="1:7" ht="6" customHeight="1"/>
    <row r="31" spans="1:7">
      <c r="A31" s="85" t="s">
        <v>276</v>
      </c>
      <c r="B31" s="86">
        <f>'Prehlad-kabinet'!H42</f>
        <v>0</v>
      </c>
      <c r="C31" s="86">
        <f>'Prehlad-kabinet'!I42</f>
        <v>0</v>
      </c>
      <c r="D31" s="86">
        <f>'Prehlad-kabinet'!J42</f>
        <v>0</v>
      </c>
      <c r="E31" s="87">
        <f>'Prehlad-kabinet'!L42</f>
        <v>6.5699999999999995E-3</v>
      </c>
      <c r="F31" s="88">
        <f>'Prehlad-kabinet'!N42</f>
        <v>0</v>
      </c>
      <c r="G31" s="88">
        <f>'Prehlad-kabinet'!W42</f>
        <v>0</v>
      </c>
    </row>
    <row r="32" spans="1:7">
      <c r="A32" s="85" t="s">
        <v>296</v>
      </c>
      <c r="B32" s="86">
        <f>'Prehlad-kabinet'!H49</f>
        <v>0</v>
      </c>
      <c r="C32" s="86">
        <f>'Prehlad-kabinet'!I49</f>
        <v>0</v>
      </c>
      <c r="D32" s="86">
        <f>'Prehlad-kabinet'!J49</f>
        <v>0</v>
      </c>
      <c r="E32" s="87">
        <f>'Prehlad-kabinet'!L49</f>
        <v>0.6772688</v>
      </c>
      <c r="F32" s="88">
        <f>'Prehlad-kabinet'!N49</f>
        <v>0</v>
      </c>
      <c r="G32" s="88">
        <f>'Prehlad-kabinet'!W49</f>
        <v>0</v>
      </c>
    </row>
    <row r="33" spans="1:7">
      <c r="A33" s="85" t="s">
        <v>197</v>
      </c>
      <c r="B33" s="86">
        <f>'Prehlad-kabinet'!H58</f>
        <v>0</v>
      </c>
      <c r="C33" s="86">
        <f>'Prehlad-kabinet'!I58</f>
        <v>0</v>
      </c>
      <c r="D33" s="86">
        <f>'Prehlad-kabinet'!J58</f>
        <v>0</v>
      </c>
      <c r="E33" s="87">
        <f>'Prehlad-kabinet'!L58</f>
        <v>8.7237999999999996E-2</v>
      </c>
      <c r="F33" s="88">
        <f>'Prehlad-kabinet'!N58</f>
        <v>0</v>
      </c>
      <c r="G33" s="88">
        <f>'Prehlad-kabinet'!W58</f>
        <v>0</v>
      </c>
    </row>
    <row r="34" spans="1:7">
      <c r="A34" s="85" t="s">
        <v>307</v>
      </c>
      <c r="B34" s="86">
        <f>'Prehlad-kabinet'!H66</f>
        <v>0</v>
      </c>
      <c r="C34" s="86">
        <f>'Prehlad-kabinet'!I66</f>
        <v>0</v>
      </c>
      <c r="D34" s="86">
        <f>'Prehlad-kabinet'!J66</f>
        <v>0</v>
      </c>
      <c r="E34" s="87">
        <f>'Prehlad-kabinet'!L66</f>
        <v>0.27292</v>
      </c>
      <c r="F34" s="88">
        <f>'Prehlad-kabinet'!N66</f>
        <v>0</v>
      </c>
      <c r="G34" s="88">
        <f>'Prehlad-kabinet'!W66</f>
        <v>0</v>
      </c>
    </row>
    <row r="35" spans="1:7">
      <c r="A35" s="85" t="s">
        <v>227</v>
      </c>
      <c r="B35" s="86">
        <f>'Prehlad-kabinet'!H71</f>
        <v>0</v>
      </c>
      <c r="C35" s="86">
        <f>'Prehlad-kabinet'!I71</f>
        <v>0</v>
      </c>
      <c r="D35" s="86">
        <f>'Prehlad-kabinet'!J71</f>
        <v>0</v>
      </c>
      <c r="E35" s="87">
        <f>'Prehlad-kabinet'!L71</f>
        <v>7.4800000000000008E-4</v>
      </c>
      <c r="F35" s="88">
        <f>'Prehlad-kabinet'!N71</f>
        <v>0</v>
      </c>
      <c r="G35" s="88">
        <f>'Prehlad-kabinet'!W71</f>
        <v>0</v>
      </c>
    </row>
    <row r="36" spans="1:7">
      <c r="A36" s="85" t="s">
        <v>237</v>
      </c>
      <c r="B36" s="86">
        <f>'Prehlad-kabinet'!H75</f>
        <v>0</v>
      </c>
      <c r="C36" s="86">
        <f>'Prehlad-kabinet'!I75</f>
        <v>0</v>
      </c>
      <c r="D36" s="86">
        <f>'Prehlad-kabinet'!J75</f>
        <v>0</v>
      </c>
      <c r="E36" s="87">
        <f>'Prehlad-kabinet'!L75</f>
        <v>3.1229999999999994E-2</v>
      </c>
      <c r="F36" s="88">
        <f>'Prehlad-kabinet'!N75</f>
        <v>0</v>
      </c>
      <c r="G36" s="88">
        <f>'Prehlad-kabinet'!W75</f>
        <v>0</v>
      </c>
    </row>
    <row r="37" spans="1:7">
      <c r="A37" s="85" t="s">
        <v>243</v>
      </c>
      <c r="B37" s="86">
        <f>'Prehlad-kabinet'!H77</f>
        <v>0</v>
      </c>
      <c r="C37" s="86">
        <f>'Prehlad-kabinet'!I77</f>
        <v>0</v>
      </c>
      <c r="D37" s="86">
        <f>'Prehlad-kabinet'!J77</f>
        <v>0</v>
      </c>
      <c r="E37" s="87">
        <f>'Prehlad-kabinet'!L77</f>
        <v>1.0759748</v>
      </c>
      <c r="F37" s="88">
        <f>'Prehlad-kabinet'!N77</f>
        <v>0</v>
      </c>
      <c r="G37" s="88">
        <f>'Prehlad-kabinet'!W77</f>
        <v>0</v>
      </c>
    </row>
    <row r="38" spans="1:7" ht="3.75" customHeight="1"/>
    <row r="39" spans="1:7">
      <c r="A39" s="85" t="s">
        <v>245</v>
      </c>
      <c r="B39" s="86">
        <f>'Prehlad-kabinet'!H89</f>
        <v>0</v>
      </c>
      <c r="C39" s="86">
        <f>'Prehlad-kabinet'!I89</f>
        <v>0</v>
      </c>
      <c r="D39" s="86">
        <f>'Prehlad-kabinet'!J89</f>
        <v>0</v>
      </c>
      <c r="E39" s="87">
        <f>'Prehlad-kabinet'!L89</f>
        <v>1.1800000000000001E-2</v>
      </c>
      <c r="F39" s="88">
        <f>'Prehlad-kabinet'!N89</f>
        <v>0</v>
      </c>
      <c r="G39" s="88">
        <f>'Prehlad-kabinet'!W89</f>
        <v>0</v>
      </c>
    </row>
    <row r="40" spans="1:7">
      <c r="A40" s="85" t="s">
        <v>274</v>
      </c>
      <c r="B40" s="86">
        <f>'Prehlad-kabinet'!H90</f>
        <v>0</v>
      </c>
      <c r="C40" s="86">
        <f>'Prehlad-kabinet'!I90</f>
        <v>0</v>
      </c>
      <c r="D40" s="86">
        <f>'Prehlad-kabinet'!J90</f>
        <v>0</v>
      </c>
      <c r="E40" s="87">
        <f>'Prehlad-kabinet'!L90</f>
        <v>1.1800000000000001E-2</v>
      </c>
      <c r="F40" s="88">
        <f>'Prehlad-kabinet'!N90</f>
        <v>0</v>
      </c>
      <c r="G40" s="88">
        <f>'Prehlad-kabinet'!W90</f>
        <v>0</v>
      </c>
    </row>
    <row r="41" spans="1:7" ht="3.75" customHeight="1"/>
    <row r="42" spans="1:7">
      <c r="A42" s="154" t="s">
        <v>340</v>
      </c>
      <c r="B42" s="86">
        <f>'Prehlad-kabinet'!H92</f>
        <v>0</v>
      </c>
      <c r="C42" s="86">
        <f>'Prehlad-kabinet'!I92</f>
        <v>0</v>
      </c>
      <c r="D42" s="86">
        <f>'Prehlad-kabinet'!J92</f>
        <v>0</v>
      </c>
      <c r="E42" s="87">
        <f>'Prehlad-kabinet'!L92</f>
        <v>3.3624755999999993</v>
      </c>
      <c r="F42" s="88">
        <f>'Prehlad-kabinet'!N92</f>
        <v>3.4251599999999995</v>
      </c>
      <c r="G42" s="88">
        <f>'Prehlad-kabinet'!W92</f>
        <v>0</v>
      </c>
    </row>
    <row r="44" spans="1:7">
      <c r="A44" s="154" t="s">
        <v>341</v>
      </c>
    </row>
    <row r="45" spans="1:7">
      <c r="A45" s="85" t="s">
        <v>132</v>
      </c>
      <c r="B45" s="86">
        <f t="shared" ref="B45:G47" si="0">B12+B27</f>
        <v>0</v>
      </c>
      <c r="C45" s="86">
        <f t="shared" si="0"/>
        <v>0</v>
      </c>
      <c r="D45" s="86">
        <f t="shared" si="0"/>
        <v>0</v>
      </c>
      <c r="E45" s="87">
        <f t="shared" si="0"/>
        <v>4.0918623999999992</v>
      </c>
      <c r="F45" s="88">
        <f t="shared" si="0"/>
        <v>0</v>
      </c>
      <c r="G45" s="88">
        <f t="shared" si="0"/>
        <v>35.128</v>
      </c>
    </row>
    <row r="46" spans="1:7">
      <c r="A46" s="85" t="s">
        <v>150</v>
      </c>
      <c r="B46" s="86">
        <f t="shared" si="0"/>
        <v>0</v>
      </c>
      <c r="C46" s="86">
        <f t="shared" si="0"/>
        <v>0</v>
      </c>
      <c r="D46" s="86">
        <f t="shared" si="0"/>
        <v>0</v>
      </c>
      <c r="E46" s="87">
        <f t="shared" si="0"/>
        <v>6.4512000000000014E-2</v>
      </c>
      <c r="F46" s="88">
        <f t="shared" si="0"/>
        <v>5.8501199999999995</v>
      </c>
      <c r="G46" s="88">
        <f t="shared" si="0"/>
        <v>35.695</v>
      </c>
    </row>
    <row r="47" spans="1:7">
      <c r="A47" s="85" t="s">
        <v>195</v>
      </c>
      <c r="B47" s="86">
        <f t="shared" si="0"/>
        <v>0</v>
      </c>
      <c r="C47" s="86">
        <f t="shared" si="0"/>
        <v>0</v>
      </c>
      <c r="D47" s="86">
        <f t="shared" si="0"/>
        <v>0</v>
      </c>
      <c r="E47" s="87">
        <f t="shared" si="0"/>
        <v>4.1563743999999989</v>
      </c>
      <c r="F47" s="88">
        <f t="shared" si="0"/>
        <v>5.8501199999999995</v>
      </c>
      <c r="G47" s="88">
        <f t="shared" si="0"/>
        <v>70.823000000000008</v>
      </c>
    </row>
    <row r="48" spans="1:7" ht="7.5" customHeight="1"/>
    <row r="49" spans="1:7">
      <c r="A49" s="85" t="s">
        <v>276</v>
      </c>
      <c r="B49" s="86">
        <f t="shared" ref="B49:G50" si="1">B31</f>
        <v>0</v>
      </c>
      <c r="C49" s="86">
        <f t="shared" si="1"/>
        <v>0</v>
      </c>
      <c r="D49" s="86">
        <f t="shared" si="1"/>
        <v>0</v>
      </c>
      <c r="E49" s="87">
        <f t="shared" si="1"/>
        <v>6.5699999999999995E-3</v>
      </c>
      <c r="F49" s="88">
        <f t="shared" si="1"/>
        <v>0</v>
      </c>
      <c r="G49" s="88">
        <f t="shared" si="1"/>
        <v>0</v>
      </c>
    </row>
    <row r="50" spans="1:7">
      <c r="A50" s="85" t="s">
        <v>296</v>
      </c>
      <c r="B50" s="86">
        <f t="shared" si="1"/>
        <v>0</v>
      </c>
      <c r="C50" s="86">
        <f t="shared" si="1"/>
        <v>0</v>
      </c>
      <c r="D50" s="86">
        <f t="shared" si="1"/>
        <v>0</v>
      </c>
      <c r="E50" s="87">
        <f t="shared" si="1"/>
        <v>0.6772688</v>
      </c>
      <c r="F50" s="88">
        <f t="shared" si="1"/>
        <v>0</v>
      </c>
      <c r="G50" s="88">
        <f t="shared" si="1"/>
        <v>0</v>
      </c>
    </row>
    <row r="51" spans="1:7">
      <c r="A51" s="85" t="s">
        <v>197</v>
      </c>
      <c r="B51" s="86">
        <f t="shared" ref="B51:G51" si="2">B16+B33</f>
        <v>0</v>
      </c>
      <c r="C51" s="86">
        <f t="shared" si="2"/>
        <v>0</v>
      </c>
      <c r="D51" s="86">
        <f t="shared" si="2"/>
        <v>0</v>
      </c>
      <c r="E51" s="87">
        <f t="shared" si="2"/>
        <v>0.15631800000000001</v>
      </c>
      <c r="F51" s="88">
        <f t="shared" si="2"/>
        <v>0</v>
      </c>
      <c r="G51" s="88">
        <f t="shared" si="2"/>
        <v>13.019999999999998</v>
      </c>
    </row>
    <row r="52" spans="1:7">
      <c r="A52" s="85" t="s">
        <v>307</v>
      </c>
      <c r="B52" s="86">
        <f t="shared" ref="B52:G52" si="3">B34</f>
        <v>0</v>
      </c>
      <c r="C52" s="86">
        <f t="shared" si="3"/>
        <v>0</v>
      </c>
      <c r="D52" s="86">
        <f t="shared" si="3"/>
        <v>0</v>
      </c>
      <c r="E52" s="87">
        <f t="shared" si="3"/>
        <v>0.27292</v>
      </c>
      <c r="F52" s="88">
        <f t="shared" si="3"/>
        <v>0</v>
      </c>
      <c r="G52" s="88">
        <f t="shared" si="3"/>
        <v>0</v>
      </c>
    </row>
    <row r="53" spans="1:7">
      <c r="A53" s="85" t="s">
        <v>227</v>
      </c>
      <c r="B53" s="86">
        <f t="shared" ref="B53:G55" si="4">B17+B35</f>
        <v>0</v>
      </c>
      <c r="C53" s="86">
        <f t="shared" si="4"/>
        <v>0</v>
      </c>
      <c r="D53" s="86">
        <f t="shared" si="4"/>
        <v>0</v>
      </c>
      <c r="E53" s="87">
        <f t="shared" si="4"/>
        <v>1.3600000000000001E-3</v>
      </c>
      <c r="F53" s="88">
        <f t="shared" si="4"/>
        <v>0</v>
      </c>
      <c r="G53" s="88">
        <f t="shared" si="4"/>
        <v>0.91500000000000004</v>
      </c>
    </row>
    <row r="54" spans="1:7">
      <c r="A54" s="85" t="s">
        <v>237</v>
      </c>
      <c r="B54" s="86">
        <f t="shared" si="4"/>
        <v>0</v>
      </c>
      <c r="C54" s="86">
        <f t="shared" si="4"/>
        <v>0</v>
      </c>
      <c r="D54" s="86">
        <f t="shared" si="4"/>
        <v>0</v>
      </c>
      <c r="E54" s="87">
        <f t="shared" si="4"/>
        <v>5.166599999999999E-2</v>
      </c>
      <c r="F54" s="88">
        <f t="shared" si="4"/>
        <v>0</v>
      </c>
      <c r="G54" s="88">
        <f t="shared" si="4"/>
        <v>8.7189999999999994</v>
      </c>
    </row>
    <row r="55" spans="1:7">
      <c r="A55" s="85" t="s">
        <v>243</v>
      </c>
      <c r="B55" s="86">
        <f t="shared" si="4"/>
        <v>0</v>
      </c>
      <c r="C55" s="86">
        <f t="shared" si="4"/>
        <v>0</v>
      </c>
      <c r="D55" s="86">
        <f t="shared" si="4"/>
        <v>0</v>
      </c>
      <c r="E55" s="87">
        <f t="shared" si="4"/>
        <v>1.1661028</v>
      </c>
      <c r="F55" s="88">
        <f t="shared" si="4"/>
        <v>0</v>
      </c>
      <c r="G55" s="88">
        <f t="shared" si="4"/>
        <v>22.653999999999996</v>
      </c>
    </row>
    <row r="56" spans="1:7" ht="4.5" customHeight="1"/>
    <row r="57" spans="1:7">
      <c r="A57" s="85" t="s">
        <v>245</v>
      </c>
      <c r="B57" s="86">
        <f t="shared" ref="B57:G58" si="5">B21+B39</f>
        <v>0</v>
      </c>
      <c r="C57" s="86">
        <f t="shared" si="5"/>
        <v>0</v>
      </c>
      <c r="D57" s="86">
        <f t="shared" si="5"/>
        <v>0</v>
      </c>
      <c r="E57" s="87">
        <f t="shared" si="5"/>
        <v>1.1800000000000001E-2</v>
      </c>
      <c r="F57" s="88">
        <f t="shared" si="5"/>
        <v>0</v>
      </c>
      <c r="G57" s="88">
        <f t="shared" si="5"/>
        <v>8.2730000000000015</v>
      </c>
    </row>
    <row r="58" spans="1:7">
      <c r="A58" s="85" t="s">
        <v>274</v>
      </c>
      <c r="B58" s="86">
        <f t="shared" si="5"/>
        <v>0</v>
      </c>
      <c r="C58" s="86">
        <f t="shared" si="5"/>
        <v>0</v>
      </c>
      <c r="D58" s="86">
        <f t="shared" si="5"/>
        <v>0</v>
      </c>
      <c r="E58" s="87">
        <f t="shared" si="5"/>
        <v>1.1800000000000001E-2</v>
      </c>
      <c r="F58" s="88">
        <f t="shared" si="5"/>
        <v>0</v>
      </c>
      <c r="G58" s="88">
        <f t="shared" si="5"/>
        <v>8.2730000000000015</v>
      </c>
    </row>
    <row r="59" spans="1:7" ht="3.75" customHeight="1"/>
    <row r="60" spans="1:7">
      <c r="A60" s="154" t="s">
        <v>342</v>
      </c>
      <c r="B60" s="86">
        <f t="shared" ref="B60:G60" si="6">B24+B42</f>
        <v>0</v>
      </c>
      <c r="C60" s="86">
        <f t="shared" si="6"/>
        <v>0</v>
      </c>
      <c r="D60" s="86">
        <f t="shared" si="6"/>
        <v>0</v>
      </c>
      <c r="E60" s="87">
        <f t="shared" si="6"/>
        <v>5.3342771999999989</v>
      </c>
      <c r="F60" s="88">
        <f t="shared" si="6"/>
        <v>5.8501199999999995</v>
      </c>
      <c r="G60" s="88">
        <f t="shared" si="6"/>
        <v>101.75</v>
      </c>
    </row>
  </sheetData>
  <printOptions horizontalCentered="1"/>
  <pageMargins left="0.196527777777778" right="0.196527777777778" top="0.62986111111111098" bottom="0.59027777777777801" header="0.51180555555555596" footer="0.35416666666666702"/>
  <pageSetup paperSize="9" orientation="portrait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70"/>
  <sheetViews>
    <sheetView showGridLines="0" topLeftCell="A42" workbookViewId="0">
      <selection activeCell="G65" sqref="G65"/>
    </sheetView>
  </sheetViews>
  <sheetFormatPr defaultColWidth="9.140625" defaultRowHeight="12.75"/>
  <cols>
    <col min="1" max="1" width="3" style="94" customWidth="1"/>
    <col min="2" max="2" width="3.7109375" style="95" customWidth="1"/>
    <col min="3" max="3" width="7.5703125" style="96" customWidth="1"/>
    <col min="4" max="4" width="40.28515625" style="97" customWidth="1"/>
    <col min="5" max="5" width="7.42578125" style="98" customWidth="1"/>
    <col min="6" max="6" width="5.28515625" style="99" customWidth="1"/>
    <col min="7" max="7" width="6.42578125" style="100" customWidth="1"/>
    <col min="8" max="9" width="7.140625" style="100" customWidth="1"/>
    <col min="10" max="10" width="6.28515625" style="100" customWidth="1"/>
    <col min="11" max="11" width="7.42578125" style="101" hidden="1" customWidth="1"/>
    <col min="12" max="12" width="8.28515625" style="101" hidden="1" customWidth="1"/>
    <col min="13" max="13" width="9.140625" style="98" hidden="1" customWidth="1"/>
    <col min="14" max="14" width="7" style="98" hidden="1" customWidth="1"/>
    <col min="15" max="15" width="3" style="99" customWidth="1"/>
    <col min="16" max="16" width="12.7109375" style="99" hidden="1" customWidth="1"/>
    <col min="17" max="19" width="13.28515625" style="98" hidden="1" customWidth="1"/>
    <col min="20" max="20" width="10.5703125" style="102" hidden="1" customWidth="1"/>
    <col min="21" max="21" width="10.28515625" style="102" hidden="1" customWidth="1"/>
    <col min="22" max="22" width="5.7109375" style="102" hidden="1" customWidth="1"/>
    <col min="23" max="23" width="9.140625" style="103" hidden="1" customWidth="1"/>
    <col min="24" max="25" width="5.7109375" style="99" hidden="1" customWidth="1"/>
    <col min="26" max="26" width="7.5703125" style="99" hidden="1" customWidth="1"/>
    <col min="27" max="27" width="24.85546875" style="99" hidden="1" customWidth="1"/>
    <col min="28" max="28" width="4.28515625" style="99" hidden="1" customWidth="1"/>
    <col min="29" max="29" width="8.28515625" style="99" hidden="1" customWidth="1"/>
    <col min="30" max="30" width="8.7109375" style="99" hidden="1" customWidth="1"/>
    <col min="31" max="34" width="9.140625" style="99" hidden="1" customWidth="1"/>
    <col min="35" max="35" width="9.140625" style="85"/>
    <col min="36" max="37" width="0" style="85" hidden="1" customWidth="1"/>
    <col min="38" max="16384" width="9.140625" style="85"/>
  </cols>
  <sheetData>
    <row r="1" spans="1:37" ht="24">
      <c r="A1" s="89" t="s">
        <v>334</v>
      </c>
      <c r="B1" s="85"/>
      <c r="C1" s="85"/>
      <c r="D1" s="85"/>
      <c r="E1" s="89" t="s">
        <v>349</v>
      </c>
      <c r="F1" s="85"/>
      <c r="G1" s="86"/>
      <c r="H1" s="85"/>
      <c r="I1" s="85"/>
      <c r="J1" s="86"/>
      <c r="K1" s="87"/>
      <c r="L1" s="85"/>
      <c r="M1" s="85"/>
      <c r="N1" s="85"/>
      <c r="O1" s="85"/>
      <c r="P1" s="85"/>
      <c r="Q1" s="88"/>
      <c r="R1" s="88"/>
      <c r="S1" s="88"/>
      <c r="T1" s="85"/>
      <c r="U1" s="85"/>
      <c r="V1" s="85"/>
      <c r="W1" s="85"/>
      <c r="X1" s="85"/>
      <c r="Y1" s="85"/>
      <c r="Z1" s="82" t="s">
        <v>4</v>
      </c>
      <c r="AA1" s="148" t="s">
        <v>5</v>
      </c>
      <c r="AB1" s="82" t="s">
        <v>6</v>
      </c>
      <c r="AC1" s="82" t="s">
        <v>7</v>
      </c>
      <c r="AD1" s="82" t="s">
        <v>8</v>
      </c>
      <c r="AE1" s="124" t="s">
        <v>9</v>
      </c>
      <c r="AF1" s="125" t="s">
        <v>10</v>
      </c>
      <c r="AG1" s="85"/>
      <c r="AH1" s="85"/>
    </row>
    <row r="2" spans="1:37">
      <c r="A2" s="89" t="s">
        <v>11</v>
      </c>
      <c r="B2" s="85"/>
      <c r="C2" s="85"/>
      <c r="D2" s="85"/>
      <c r="E2" s="89" t="s">
        <v>110</v>
      </c>
      <c r="F2" s="85"/>
      <c r="G2" s="86"/>
      <c r="H2" s="104"/>
      <c r="I2" s="85"/>
      <c r="J2" s="86"/>
      <c r="K2" s="87"/>
      <c r="L2" s="85"/>
      <c r="M2" s="85"/>
      <c r="N2" s="85"/>
      <c r="O2" s="85"/>
      <c r="P2" s="85"/>
      <c r="Q2" s="88"/>
      <c r="R2" s="88"/>
      <c r="S2" s="88"/>
      <c r="T2" s="85"/>
      <c r="U2" s="85"/>
      <c r="V2" s="85"/>
      <c r="W2" s="85"/>
      <c r="X2" s="85"/>
      <c r="Y2" s="85"/>
      <c r="Z2" s="82" t="s">
        <v>12</v>
      </c>
      <c r="AA2" s="83" t="s">
        <v>13</v>
      </c>
      <c r="AB2" s="83" t="s">
        <v>14</v>
      </c>
      <c r="AC2" s="83"/>
      <c r="AD2" s="84"/>
      <c r="AE2" s="124">
        <v>1</v>
      </c>
      <c r="AF2" s="126">
        <v>123.5</v>
      </c>
      <c r="AG2" s="85"/>
      <c r="AH2" s="85"/>
    </row>
    <row r="3" spans="1:37">
      <c r="A3" s="89" t="s">
        <v>328</v>
      </c>
      <c r="B3" s="85"/>
      <c r="C3" s="85"/>
      <c r="D3" s="85"/>
      <c r="E3" s="89" t="s">
        <v>348</v>
      </c>
      <c r="F3" s="85"/>
      <c r="G3" s="86"/>
      <c r="H3" s="85"/>
      <c r="I3" s="85"/>
      <c r="J3" s="86"/>
      <c r="K3" s="87"/>
      <c r="L3" s="85"/>
      <c r="M3" s="85"/>
      <c r="N3" s="85"/>
      <c r="O3" s="85"/>
      <c r="P3" s="85"/>
      <c r="Q3" s="88"/>
      <c r="R3" s="88"/>
      <c r="S3" s="88"/>
      <c r="T3" s="85"/>
      <c r="U3" s="85"/>
      <c r="V3" s="85"/>
      <c r="W3" s="85"/>
      <c r="X3" s="85"/>
      <c r="Y3" s="85"/>
      <c r="Z3" s="82" t="s">
        <v>15</v>
      </c>
      <c r="AA3" s="83" t="s">
        <v>16</v>
      </c>
      <c r="AB3" s="83" t="s">
        <v>14</v>
      </c>
      <c r="AC3" s="83" t="s">
        <v>17</v>
      </c>
      <c r="AD3" s="84" t="s">
        <v>18</v>
      </c>
      <c r="AE3" s="124">
        <v>2</v>
      </c>
      <c r="AF3" s="127">
        <v>123.46</v>
      </c>
      <c r="AG3" s="85"/>
      <c r="AH3" s="85"/>
    </row>
    <row r="4" spans="1:37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8"/>
      <c r="R4" s="88"/>
      <c r="S4" s="88"/>
      <c r="T4" s="85"/>
      <c r="U4" s="85"/>
      <c r="V4" s="85"/>
      <c r="W4" s="85"/>
      <c r="X4" s="85"/>
      <c r="Y4" s="85"/>
      <c r="Z4" s="82" t="s">
        <v>19</v>
      </c>
      <c r="AA4" s="83" t="s">
        <v>20</v>
      </c>
      <c r="AB4" s="83" t="s">
        <v>14</v>
      </c>
      <c r="AC4" s="83"/>
      <c r="AD4" s="84"/>
      <c r="AE4" s="124">
        <v>3</v>
      </c>
      <c r="AF4" s="128">
        <v>123.45699999999999</v>
      </c>
      <c r="AG4" s="85"/>
      <c r="AH4" s="85"/>
    </row>
    <row r="5" spans="1:37">
      <c r="A5" s="89" t="s">
        <v>335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8"/>
      <c r="R5" s="88"/>
      <c r="S5" s="88"/>
      <c r="T5" s="85"/>
      <c r="U5" s="85"/>
      <c r="V5" s="85"/>
      <c r="W5" s="85"/>
      <c r="X5" s="85"/>
      <c r="Y5" s="85"/>
      <c r="Z5" s="82" t="s">
        <v>21</v>
      </c>
      <c r="AA5" s="83" t="s">
        <v>16</v>
      </c>
      <c r="AB5" s="83" t="s">
        <v>14</v>
      </c>
      <c r="AC5" s="83" t="s">
        <v>17</v>
      </c>
      <c r="AD5" s="84" t="s">
        <v>18</v>
      </c>
      <c r="AE5" s="124">
        <v>4</v>
      </c>
      <c r="AF5" s="129">
        <v>123.4567</v>
      </c>
      <c r="AG5" s="85"/>
      <c r="AH5" s="85"/>
    </row>
    <row r="6" spans="1:37">
      <c r="A6" s="89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8"/>
      <c r="R6" s="88"/>
      <c r="S6" s="88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</row>
    <row r="7" spans="1:37" ht="13.5">
      <c r="A7" s="85"/>
      <c r="B7" s="105"/>
      <c r="C7" s="106"/>
      <c r="D7" s="90" t="s">
        <v>327</v>
      </c>
      <c r="E7" s="88"/>
      <c r="F7" s="85"/>
      <c r="G7" s="86"/>
      <c r="H7" s="86"/>
      <c r="I7" s="86"/>
      <c r="J7" s="86"/>
      <c r="K7" s="87"/>
      <c r="L7" s="87"/>
      <c r="M7" s="88"/>
      <c r="N7" s="88"/>
      <c r="O7" s="85"/>
      <c r="P7" s="85"/>
      <c r="Q7" s="88"/>
      <c r="R7" s="88"/>
      <c r="S7" s="88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</row>
    <row r="8" spans="1:37">
      <c r="A8" s="91" t="s">
        <v>22</v>
      </c>
      <c r="B8" s="91" t="s">
        <v>23</v>
      </c>
      <c r="C8" s="91" t="s">
        <v>24</v>
      </c>
      <c r="D8" s="91" t="s">
        <v>25</v>
      </c>
      <c r="E8" s="91" t="s">
        <v>26</v>
      </c>
      <c r="F8" s="91" t="s">
        <v>27</v>
      </c>
      <c r="G8" s="91" t="s">
        <v>28</v>
      </c>
      <c r="H8" s="91" t="s">
        <v>29</v>
      </c>
      <c r="I8" s="91" t="s">
        <v>30</v>
      </c>
      <c r="J8" s="91" t="s">
        <v>31</v>
      </c>
      <c r="K8" s="108" t="s">
        <v>32</v>
      </c>
      <c r="L8" s="109"/>
      <c r="M8" s="110" t="s">
        <v>33</v>
      </c>
      <c r="N8" s="109"/>
      <c r="O8" s="91" t="s">
        <v>3</v>
      </c>
      <c r="P8" s="111" t="s">
        <v>34</v>
      </c>
      <c r="Q8" s="114" t="s">
        <v>26</v>
      </c>
      <c r="R8" s="114" t="s">
        <v>26</v>
      </c>
      <c r="S8" s="111" t="s">
        <v>26</v>
      </c>
      <c r="T8" s="115" t="s">
        <v>35</v>
      </c>
      <c r="U8" s="116" t="s">
        <v>36</v>
      </c>
      <c r="V8" s="117" t="s">
        <v>37</v>
      </c>
      <c r="W8" s="91" t="s">
        <v>38</v>
      </c>
      <c r="X8" s="91" t="s">
        <v>39</v>
      </c>
      <c r="Y8" s="91" t="s">
        <v>40</v>
      </c>
      <c r="Z8" s="130" t="s">
        <v>41</v>
      </c>
      <c r="AA8" s="130" t="s">
        <v>42</v>
      </c>
      <c r="AB8" s="91" t="s">
        <v>37</v>
      </c>
      <c r="AC8" s="91" t="s">
        <v>43</v>
      </c>
      <c r="AD8" s="91" t="s">
        <v>44</v>
      </c>
      <c r="AE8" s="131" t="s">
        <v>45</v>
      </c>
      <c r="AF8" s="131" t="s">
        <v>46</v>
      </c>
      <c r="AG8" s="131" t="s">
        <v>26</v>
      </c>
      <c r="AH8" s="131" t="s">
        <v>47</v>
      </c>
      <c r="AJ8" s="85" t="s">
        <v>127</v>
      </c>
      <c r="AK8" s="85" t="s">
        <v>129</v>
      </c>
    </row>
    <row r="9" spans="1:37">
      <c r="A9" s="93" t="s">
        <v>48</v>
      </c>
      <c r="B9" s="93" t="s">
        <v>49</v>
      </c>
      <c r="C9" s="107"/>
      <c r="D9" s="93" t="s">
        <v>50</v>
      </c>
      <c r="E9" s="93" t="s">
        <v>51</v>
      </c>
      <c r="F9" s="93" t="s">
        <v>52</v>
      </c>
      <c r="G9" s="93" t="s">
        <v>53</v>
      </c>
      <c r="H9" s="160" t="s">
        <v>345</v>
      </c>
      <c r="I9" s="93" t="s">
        <v>54</v>
      </c>
      <c r="J9" s="93"/>
      <c r="K9" s="93" t="s">
        <v>28</v>
      </c>
      <c r="L9" s="93" t="s">
        <v>31</v>
      </c>
      <c r="M9" s="112" t="s">
        <v>28</v>
      </c>
      <c r="N9" s="93" t="s">
        <v>31</v>
      </c>
      <c r="O9" s="93" t="s">
        <v>55</v>
      </c>
      <c r="P9" s="113"/>
      <c r="Q9" s="118" t="s">
        <v>56</v>
      </c>
      <c r="R9" s="118" t="s">
        <v>57</v>
      </c>
      <c r="S9" s="113" t="s">
        <v>58</v>
      </c>
      <c r="T9" s="119" t="s">
        <v>59</v>
      </c>
      <c r="U9" s="120" t="s">
        <v>60</v>
      </c>
      <c r="V9" s="121" t="s">
        <v>61</v>
      </c>
      <c r="W9" s="122"/>
      <c r="X9" s="123"/>
      <c r="Y9" s="123"/>
      <c r="Z9" s="132" t="s">
        <v>62</v>
      </c>
      <c r="AA9" s="132" t="s">
        <v>48</v>
      </c>
      <c r="AB9" s="93" t="s">
        <v>63</v>
      </c>
      <c r="AC9" s="123"/>
      <c r="AD9" s="123"/>
      <c r="AE9" s="133"/>
      <c r="AF9" s="133"/>
      <c r="AG9" s="133"/>
      <c r="AH9" s="133"/>
      <c r="AJ9" s="85" t="s">
        <v>128</v>
      </c>
      <c r="AK9" s="85" t="s">
        <v>130</v>
      </c>
    </row>
    <row r="11" spans="1:37">
      <c r="B11" s="143" t="s">
        <v>131</v>
      </c>
    </row>
    <row r="12" spans="1:37">
      <c r="B12" s="96" t="s">
        <v>132</v>
      </c>
    </row>
    <row r="13" spans="1:37" ht="12.75" customHeight="1">
      <c r="A13" s="94">
        <v>1</v>
      </c>
      <c r="B13" s="95" t="s">
        <v>133</v>
      </c>
      <c r="C13" s="96" t="s">
        <v>134</v>
      </c>
      <c r="D13" s="153" t="s">
        <v>135</v>
      </c>
      <c r="E13" s="98">
        <v>17.600000000000001</v>
      </c>
      <c r="F13" s="99" t="s">
        <v>136</v>
      </c>
      <c r="H13" s="100">
        <f>ROUND(E13*G13,2)</f>
        <v>0</v>
      </c>
      <c r="J13" s="100">
        <f>ROUND(E13*G13,2)</f>
        <v>0</v>
      </c>
      <c r="K13" s="101">
        <v>1.8890000000000001E-2</v>
      </c>
      <c r="L13" s="101">
        <f>E13*K13</f>
        <v>0.33246400000000004</v>
      </c>
      <c r="N13" s="98">
        <f>E13*M13</f>
        <v>0</v>
      </c>
      <c r="O13" s="99">
        <v>20</v>
      </c>
      <c r="P13" s="99" t="s">
        <v>137</v>
      </c>
      <c r="V13" s="102" t="s">
        <v>101</v>
      </c>
      <c r="W13" s="103">
        <v>5.8259999999999996</v>
      </c>
      <c r="X13" s="96" t="s">
        <v>138</v>
      </c>
      <c r="Y13" s="96" t="s">
        <v>134</v>
      </c>
      <c r="Z13" s="99" t="s">
        <v>139</v>
      </c>
      <c r="AB13" s="99">
        <v>1</v>
      </c>
      <c r="AJ13" s="85" t="s">
        <v>140</v>
      </c>
      <c r="AK13" s="85" t="s">
        <v>141</v>
      </c>
    </row>
    <row r="14" spans="1:37">
      <c r="A14" s="94">
        <v>2</v>
      </c>
      <c r="B14" s="95" t="s">
        <v>142</v>
      </c>
      <c r="C14" s="96" t="s">
        <v>143</v>
      </c>
      <c r="D14" s="97" t="s">
        <v>144</v>
      </c>
      <c r="E14" s="98">
        <v>50.52</v>
      </c>
      <c r="F14" s="99" t="s">
        <v>136</v>
      </c>
      <c r="H14" s="100">
        <f>ROUND(E14*G14,2)</f>
        <v>0</v>
      </c>
      <c r="J14" s="100">
        <f>ROUND(E14*G14,2)</f>
        <v>0</v>
      </c>
      <c r="K14" s="101">
        <v>2.9749999999999999E-2</v>
      </c>
      <c r="L14" s="101">
        <f>E14*K14</f>
        <v>1.5029699999999999</v>
      </c>
      <c r="N14" s="98">
        <f>E14*M14</f>
        <v>0</v>
      </c>
      <c r="O14" s="99">
        <v>20</v>
      </c>
      <c r="P14" s="99" t="s">
        <v>137</v>
      </c>
      <c r="V14" s="102" t="s">
        <v>101</v>
      </c>
      <c r="W14" s="103">
        <v>20.207999999999998</v>
      </c>
      <c r="X14" s="96" t="s">
        <v>145</v>
      </c>
      <c r="Y14" s="96" t="s">
        <v>143</v>
      </c>
      <c r="Z14" s="99" t="s">
        <v>139</v>
      </c>
      <c r="AB14" s="99">
        <v>1</v>
      </c>
      <c r="AJ14" s="85" t="s">
        <v>140</v>
      </c>
      <c r="AK14" s="85" t="s">
        <v>141</v>
      </c>
    </row>
    <row r="15" spans="1:37" ht="25.5">
      <c r="A15" s="94">
        <v>3</v>
      </c>
      <c r="B15" s="95" t="s">
        <v>142</v>
      </c>
      <c r="C15" s="96" t="s">
        <v>146</v>
      </c>
      <c r="D15" s="97" t="s">
        <v>147</v>
      </c>
      <c r="E15" s="98">
        <v>50.52</v>
      </c>
      <c r="F15" s="99" t="s">
        <v>136</v>
      </c>
      <c r="H15" s="100">
        <f>ROUND(E15*G15,2)</f>
        <v>0</v>
      </c>
      <c r="J15" s="100">
        <f>ROUND(E15*G15,2)</f>
        <v>0</v>
      </c>
      <c r="K15" s="101">
        <v>3.3E-4</v>
      </c>
      <c r="L15" s="101">
        <f>E15*K15</f>
        <v>1.6671600000000002E-2</v>
      </c>
      <c r="N15" s="98">
        <f>E15*M15</f>
        <v>0</v>
      </c>
      <c r="O15" s="99">
        <v>20</v>
      </c>
      <c r="P15" s="99" t="s">
        <v>137</v>
      </c>
      <c r="V15" s="102" t="s">
        <v>101</v>
      </c>
      <c r="W15" s="103">
        <v>9.0939999999999994</v>
      </c>
      <c r="X15" s="96" t="s">
        <v>148</v>
      </c>
      <c r="Y15" s="96" t="s">
        <v>146</v>
      </c>
      <c r="Z15" s="99" t="s">
        <v>139</v>
      </c>
      <c r="AB15" s="99">
        <v>7</v>
      </c>
      <c r="AJ15" s="85" t="s">
        <v>140</v>
      </c>
      <c r="AK15" s="85" t="s">
        <v>141</v>
      </c>
    </row>
    <row r="16" spans="1:37">
      <c r="D16" s="144" t="s">
        <v>149</v>
      </c>
      <c r="E16" s="145">
        <f>J16</f>
        <v>0</v>
      </c>
      <c r="H16" s="145">
        <f>SUM(H11:H15)</f>
        <v>0</v>
      </c>
      <c r="I16" s="145">
        <f>SUM(I11:I15)</f>
        <v>0</v>
      </c>
      <c r="J16" s="145">
        <f>SUM(J11:J15)</f>
        <v>0</v>
      </c>
      <c r="L16" s="146">
        <f>SUM(L11:L15)</f>
        <v>1.8521056</v>
      </c>
      <c r="N16" s="147">
        <f>SUM(N11:N15)</f>
        <v>0</v>
      </c>
      <c r="W16" s="103">
        <f>SUM(W11:W15)</f>
        <v>35.128</v>
      </c>
    </row>
    <row r="18" spans="1:37">
      <c r="B18" s="96" t="s">
        <v>150</v>
      </c>
    </row>
    <row r="19" spans="1:37">
      <c r="A19" s="94">
        <v>4</v>
      </c>
      <c r="B19" s="95" t="s">
        <v>151</v>
      </c>
      <c r="C19" s="96" t="s">
        <v>152</v>
      </c>
      <c r="D19" s="97" t="s">
        <v>153</v>
      </c>
      <c r="E19" s="98">
        <v>17.600000000000001</v>
      </c>
      <c r="F19" s="99" t="s">
        <v>136</v>
      </c>
      <c r="H19" s="100">
        <f t="shared" ref="H19:H30" si="0">ROUND(E19*G19,2)</f>
        <v>0</v>
      </c>
      <c r="J19" s="100">
        <f t="shared" ref="J19:J30" si="1">ROUND(E19*G19,2)</f>
        <v>0</v>
      </c>
      <c r="K19" s="101">
        <v>1.66E-3</v>
      </c>
      <c r="L19" s="101">
        <f t="shared" ref="L19:L30" si="2">E19*K19</f>
        <v>2.9216000000000002E-2</v>
      </c>
      <c r="N19" s="98">
        <f t="shared" ref="N19:N30" si="3">E19*M19</f>
        <v>0</v>
      </c>
      <c r="O19" s="99">
        <v>20</v>
      </c>
      <c r="P19" s="99" t="s">
        <v>137</v>
      </c>
      <c r="V19" s="102" t="s">
        <v>101</v>
      </c>
      <c r="W19" s="103">
        <v>3.2559999999999998</v>
      </c>
      <c r="X19" s="96" t="s">
        <v>154</v>
      </c>
      <c r="Y19" s="96" t="s">
        <v>152</v>
      </c>
      <c r="Z19" s="99" t="s">
        <v>155</v>
      </c>
      <c r="AB19" s="99">
        <v>1</v>
      </c>
      <c r="AJ19" s="85" t="s">
        <v>140</v>
      </c>
      <c r="AK19" s="85" t="s">
        <v>141</v>
      </c>
    </row>
    <row r="20" spans="1:37" ht="25.5">
      <c r="A20" s="94">
        <v>5</v>
      </c>
      <c r="B20" s="95" t="s">
        <v>142</v>
      </c>
      <c r="C20" s="96" t="s">
        <v>156</v>
      </c>
      <c r="D20" s="97" t="s">
        <v>157</v>
      </c>
      <c r="E20" s="98">
        <v>17.600000000000001</v>
      </c>
      <c r="F20" s="99" t="s">
        <v>136</v>
      </c>
      <c r="H20" s="100">
        <f t="shared" si="0"/>
        <v>0</v>
      </c>
      <c r="J20" s="100">
        <f t="shared" si="1"/>
        <v>0</v>
      </c>
      <c r="K20" s="101">
        <v>2.0000000000000002E-5</v>
      </c>
      <c r="L20" s="101">
        <f t="shared" si="2"/>
        <v>3.5200000000000005E-4</v>
      </c>
      <c r="N20" s="98">
        <f t="shared" si="3"/>
        <v>0</v>
      </c>
      <c r="O20" s="99">
        <v>20</v>
      </c>
      <c r="P20" s="99" t="s">
        <v>137</v>
      </c>
      <c r="V20" s="102" t="s">
        <v>101</v>
      </c>
      <c r="W20" s="103">
        <v>4.9809999999999999</v>
      </c>
      <c r="X20" s="96" t="s">
        <v>158</v>
      </c>
      <c r="Y20" s="96" t="s">
        <v>156</v>
      </c>
      <c r="Z20" s="99" t="s">
        <v>159</v>
      </c>
      <c r="AB20" s="99">
        <v>1</v>
      </c>
      <c r="AJ20" s="85" t="s">
        <v>140</v>
      </c>
      <c r="AK20" s="85" t="s">
        <v>141</v>
      </c>
    </row>
    <row r="21" spans="1:37">
      <c r="A21" s="94">
        <v>6</v>
      </c>
      <c r="B21" s="95" t="s">
        <v>160</v>
      </c>
      <c r="C21" s="96" t="s">
        <v>161</v>
      </c>
      <c r="D21" s="97" t="s">
        <v>162</v>
      </c>
      <c r="E21" s="98">
        <v>50.52</v>
      </c>
      <c r="F21" s="99" t="s">
        <v>136</v>
      </c>
      <c r="H21" s="100">
        <f t="shared" si="0"/>
        <v>0</v>
      </c>
      <c r="J21" s="100">
        <f t="shared" si="1"/>
        <v>0</v>
      </c>
      <c r="L21" s="101">
        <f t="shared" si="2"/>
        <v>0</v>
      </c>
      <c r="M21" s="98">
        <v>2E-3</v>
      </c>
      <c r="N21" s="98">
        <f t="shared" si="3"/>
        <v>0.10104</v>
      </c>
      <c r="O21" s="99">
        <v>20</v>
      </c>
      <c r="P21" s="99" t="s">
        <v>137</v>
      </c>
      <c r="V21" s="102" t="s">
        <v>101</v>
      </c>
      <c r="W21" s="103">
        <v>0.70699999999999996</v>
      </c>
      <c r="X21" s="96" t="s">
        <v>163</v>
      </c>
      <c r="Y21" s="96" t="s">
        <v>161</v>
      </c>
      <c r="Z21" s="99" t="s">
        <v>164</v>
      </c>
      <c r="AB21" s="99">
        <v>7</v>
      </c>
      <c r="AJ21" s="85" t="s">
        <v>140</v>
      </c>
      <c r="AK21" s="85" t="s">
        <v>141</v>
      </c>
    </row>
    <row r="22" spans="1:37">
      <c r="A22" s="94">
        <v>7</v>
      </c>
      <c r="B22" s="95" t="s">
        <v>160</v>
      </c>
      <c r="C22" s="96" t="s">
        <v>165</v>
      </c>
      <c r="D22" s="97" t="s">
        <v>166</v>
      </c>
      <c r="E22" s="98">
        <v>50.52</v>
      </c>
      <c r="F22" s="99" t="s">
        <v>136</v>
      </c>
      <c r="H22" s="100">
        <f t="shared" si="0"/>
        <v>0</v>
      </c>
      <c r="J22" s="100">
        <f t="shared" si="1"/>
        <v>0</v>
      </c>
      <c r="L22" s="101">
        <f t="shared" si="2"/>
        <v>0</v>
      </c>
      <c r="M22" s="98">
        <v>4.5999999999999999E-2</v>
      </c>
      <c r="N22" s="98">
        <f t="shared" si="3"/>
        <v>2.3239200000000002</v>
      </c>
      <c r="O22" s="99">
        <v>20</v>
      </c>
      <c r="P22" s="99" t="s">
        <v>137</v>
      </c>
      <c r="V22" s="102" t="s">
        <v>101</v>
      </c>
      <c r="W22" s="103">
        <v>15.712</v>
      </c>
      <c r="X22" s="96" t="s">
        <v>167</v>
      </c>
      <c r="Y22" s="96" t="s">
        <v>165</v>
      </c>
      <c r="Z22" s="99" t="s">
        <v>164</v>
      </c>
      <c r="AB22" s="99">
        <v>1</v>
      </c>
      <c r="AJ22" s="85" t="s">
        <v>140</v>
      </c>
      <c r="AK22" s="85" t="s">
        <v>141</v>
      </c>
    </row>
    <row r="23" spans="1:37">
      <c r="A23" s="94">
        <v>8</v>
      </c>
      <c r="B23" s="95" t="s">
        <v>160</v>
      </c>
      <c r="C23" s="96" t="s">
        <v>168</v>
      </c>
      <c r="D23" s="97" t="s">
        <v>169</v>
      </c>
      <c r="E23" s="98">
        <v>2.4249999999999998</v>
      </c>
      <c r="F23" s="99" t="s">
        <v>170</v>
      </c>
      <c r="H23" s="100">
        <f t="shared" si="0"/>
        <v>0</v>
      </c>
      <c r="J23" s="100">
        <f t="shared" si="1"/>
        <v>0</v>
      </c>
      <c r="L23" s="101">
        <f t="shared" si="2"/>
        <v>0</v>
      </c>
      <c r="N23" s="98">
        <f t="shared" si="3"/>
        <v>0</v>
      </c>
      <c r="O23" s="99">
        <v>20</v>
      </c>
      <c r="P23" s="99" t="s">
        <v>137</v>
      </c>
      <c r="V23" s="102" t="s">
        <v>101</v>
      </c>
      <c r="W23" s="103">
        <v>3.1230000000000002</v>
      </c>
      <c r="X23" s="96" t="s">
        <v>171</v>
      </c>
      <c r="Y23" s="96" t="s">
        <v>168</v>
      </c>
      <c r="Z23" s="99" t="s">
        <v>164</v>
      </c>
      <c r="AB23" s="99">
        <v>1</v>
      </c>
      <c r="AJ23" s="85" t="s">
        <v>140</v>
      </c>
      <c r="AK23" s="85" t="s">
        <v>141</v>
      </c>
    </row>
    <row r="24" spans="1:37">
      <c r="A24" s="94">
        <v>9</v>
      </c>
      <c r="B24" s="95" t="s">
        <v>160</v>
      </c>
      <c r="C24" s="96" t="s">
        <v>172</v>
      </c>
      <c r="D24" s="97" t="s">
        <v>173</v>
      </c>
      <c r="E24" s="98">
        <v>2.4249999999999998</v>
      </c>
      <c r="F24" s="99" t="s">
        <v>170</v>
      </c>
      <c r="H24" s="100">
        <f t="shared" si="0"/>
        <v>0</v>
      </c>
      <c r="J24" s="100">
        <f t="shared" si="1"/>
        <v>0</v>
      </c>
      <c r="L24" s="101">
        <f t="shared" si="2"/>
        <v>0</v>
      </c>
      <c r="N24" s="98">
        <f t="shared" si="3"/>
        <v>0</v>
      </c>
      <c r="O24" s="99">
        <v>20</v>
      </c>
      <c r="P24" s="99" t="s">
        <v>137</v>
      </c>
      <c r="V24" s="102" t="s">
        <v>101</v>
      </c>
      <c r="W24" s="103">
        <v>1.3120000000000001</v>
      </c>
      <c r="X24" s="96" t="s">
        <v>174</v>
      </c>
      <c r="Y24" s="96" t="s">
        <v>172</v>
      </c>
      <c r="Z24" s="99" t="s">
        <v>164</v>
      </c>
      <c r="AB24" s="99">
        <v>1</v>
      </c>
      <c r="AJ24" s="85" t="s">
        <v>140</v>
      </c>
      <c r="AK24" s="85" t="s">
        <v>141</v>
      </c>
    </row>
    <row r="25" spans="1:37" ht="12" customHeight="1">
      <c r="A25" s="94">
        <v>10</v>
      </c>
      <c r="B25" s="95" t="s">
        <v>160</v>
      </c>
      <c r="C25" s="96" t="s">
        <v>175</v>
      </c>
      <c r="D25" s="97" t="s">
        <v>176</v>
      </c>
      <c r="E25" s="98">
        <v>24.25</v>
      </c>
      <c r="F25" s="99" t="s">
        <v>170</v>
      </c>
      <c r="H25" s="100">
        <f t="shared" si="0"/>
        <v>0</v>
      </c>
      <c r="J25" s="100">
        <f t="shared" si="1"/>
        <v>0</v>
      </c>
      <c r="L25" s="101">
        <f t="shared" si="2"/>
        <v>0</v>
      </c>
      <c r="N25" s="98">
        <f t="shared" si="3"/>
        <v>0</v>
      </c>
      <c r="O25" s="99">
        <v>20</v>
      </c>
      <c r="P25" s="99" t="s">
        <v>137</v>
      </c>
      <c r="V25" s="102" t="s">
        <v>101</v>
      </c>
      <c r="X25" s="96" t="s">
        <v>177</v>
      </c>
      <c r="Y25" s="96" t="s">
        <v>175</v>
      </c>
      <c r="Z25" s="99" t="s">
        <v>164</v>
      </c>
      <c r="AB25" s="99">
        <v>1</v>
      </c>
      <c r="AJ25" s="85" t="s">
        <v>140</v>
      </c>
      <c r="AK25" s="85" t="s">
        <v>141</v>
      </c>
    </row>
    <row r="26" spans="1:37" ht="12" customHeight="1">
      <c r="A26" s="94">
        <v>11</v>
      </c>
      <c r="B26" s="95" t="s">
        <v>160</v>
      </c>
      <c r="C26" s="96" t="s">
        <v>178</v>
      </c>
      <c r="D26" s="97" t="s">
        <v>179</v>
      </c>
      <c r="E26" s="98">
        <v>2.4249999999999998</v>
      </c>
      <c r="F26" s="99" t="s">
        <v>170</v>
      </c>
      <c r="H26" s="100">
        <f t="shared" si="0"/>
        <v>0</v>
      </c>
      <c r="J26" s="100">
        <f t="shared" si="1"/>
        <v>0</v>
      </c>
      <c r="L26" s="101">
        <f t="shared" si="2"/>
        <v>0</v>
      </c>
      <c r="N26" s="98">
        <f t="shared" si="3"/>
        <v>0</v>
      </c>
      <c r="O26" s="99">
        <v>20</v>
      </c>
      <c r="P26" s="99" t="s">
        <v>137</v>
      </c>
      <c r="V26" s="102" t="s">
        <v>101</v>
      </c>
      <c r="W26" s="103">
        <v>2.7330000000000001</v>
      </c>
      <c r="X26" s="96" t="s">
        <v>180</v>
      </c>
      <c r="Y26" s="96" t="s">
        <v>178</v>
      </c>
      <c r="Z26" s="99" t="s">
        <v>164</v>
      </c>
      <c r="AB26" s="99">
        <v>1</v>
      </c>
      <c r="AJ26" s="85" t="s">
        <v>140</v>
      </c>
      <c r="AK26" s="85" t="s">
        <v>141</v>
      </c>
    </row>
    <row r="27" spans="1:37" ht="13.5" customHeight="1">
      <c r="A27" s="94">
        <v>12</v>
      </c>
      <c r="B27" s="95" t="s">
        <v>160</v>
      </c>
      <c r="C27" s="96" t="s">
        <v>181</v>
      </c>
      <c r="D27" s="97" t="s">
        <v>182</v>
      </c>
      <c r="E27" s="98">
        <v>24.25</v>
      </c>
      <c r="F27" s="99" t="s">
        <v>170</v>
      </c>
      <c r="H27" s="100">
        <f t="shared" si="0"/>
        <v>0</v>
      </c>
      <c r="J27" s="100">
        <f t="shared" si="1"/>
        <v>0</v>
      </c>
      <c r="L27" s="101">
        <f t="shared" si="2"/>
        <v>0</v>
      </c>
      <c r="N27" s="98">
        <f t="shared" si="3"/>
        <v>0</v>
      </c>
      <c r="O27" s="99">
        <v>20</v>
      </c>
      <c r="P27" s="99" t="s">
        <v>137</v>
      </c>
      <c r="V27" s="102" t="s">
        <v>101</v>
      </c>
      <c r="W27" s="103">
        <v>3.056</v>
      </c>
      <c r="X27" s="96" t="s">
        <v>183</v>
      </c>
      <c r="Y27" s="96" t="s">
        <v>181</v>
      </c>
      <c r="Z27" s="99" t="s">
        <v>164</v>
      </c>
      <c r="AB27" s="99">
        <v>1</v>
      </c>
      <c r="AJ27" s="85" t="s">
        <v>140</v>
      </c>
      <c r="AK27" s="85" t="s">
        <v>141</v>
      </c>
    </row>
    <row r="28" spans="1:37" ht="25.5">
      <c r="A28" s="94">
        <v>13</v>
      </c>
      <c r="B28" s="95" t="s">
        <v>160</v>
      </c>
      <c r="C28" s="96" t="s">
        <v>184</v>
      </c>
      <c r="D28" s="97" t="s">
        <v>185</v>
      </c>
      <c r="E28" s="98">
        <v>2.4249999999999998</v>
      </c>
      <c r="F28" s="99" t="s">
        <v>170</v>
      </c>
      <c r="H28" s="100">
        <f t="shared" si="0"/>
        <v>0</v>
      </c>
      <c r="J28" s="100">
        <f t="shared" si="1"/>
        <v>0</v>
      </c>
      <c r="L28" s="101">
        <f t="shared" si="2"/>
        <v>0</v>
      </c>
      <c r="N28" s="98">
        <f t="shared" si="3"/>
        <v>0</v>
      </c>
      <c r="O28" s="99">
        <v>20</v>
      </c>
      <c r="P28" s="99" t="s">
        <v>137</v>
      </c>
      <c r="V28" s="102" t="s">
        <v>101</v>
      </c>
      <c r="X28" s="96" t="s">
        <v>186</v>
      </c>
      <c r="Y28" s="96" t="s">
        <v>184</v>
      </c>
      <c r="Z28" s="99" t="s">
        <v>164</v>
      </c>
      <c r="AB28" s="99">
        <v>1</v>
      </c>
      <c r="AJ28" s="85" t="s">
        <v>140</v>
      </c>
      <c r="AK28" s="85" t="s">
        <v>141</v>
      </c>
    </row>
    <row r="29" spans="1:37">
      <c r="A29" s="94">
        <v>14</v>
      </c>
      <c r="B29" s="95" t="s">
        <v>142</v>
      </c>
      <c r="C29" s="96" t="s">
        <v>187</v>
      </c>
      <c r="D29" s="97" t="s">
        <v>188</v>
      </c>
      <c r="E29" s="98">
        <v>1.8819999999999999</v>
      </c>
      <c r="F29" s="99" t="s">
        <v>170</v>
      </c>
      <c r="H29" s="100">
        <f t="shared" si="0"/>
        <v>0</v>
      </c>
      <c r="J29" s="100">
        <f t="shared" si="1"/>
        <v>0</v>
      </c>
      <c r="L29" s="101">
        <f t="shared" si="2"/>
        <v>0</v>
      </c>
      <c r="N29" s="98">
        <f t="shared" si="3"/>
        <v>0</v>
      </c>
      <c r="O29" s="99">
        <v>20</v>
      </c>
      <c r="P29" s="99" t="s">
        <v>137</v>
      </c>
      <c r="V29" s="102" t="s">
        <v>101</v>
      </c>
      <c r="W29" s="103">
        <v>0.55500000000000005</v>
      </c>
      <c r="X29" s="96" t="s">
        <v>189</v>
      </c>
      <c r="Y29" s="96" t="s">
        <v>187</v>
      </c>
      <c r="Z29" s="99" t="s">
        <v>190</v>
      </c>
      <c r="AB29" s="99">
        <v>1</v>
      </c>
      <c r="AJ29" s="85" t="s">
        <v>140</v>
      </c>
      <c r="AK29" s="85" t="s">
        <v>141</v>
      </c>
    </row>
    <row r="30" spans="1:37">
      <c r="A30" s="94">
        <v>15</v>
      </c>
      <c r="B30" s="95" t="s">
        <v>142</v>
      </c>
      <c r="C30" s="96" t="s">
        <v>191</v>
      </c>
      <c r="D30" s="97" t="s">
        <v>192</v>
      </c>
      <c r="E30" s="98">
        <v>1.8819999999999999</v>
      </c>
      <c r="F30" s="99" t="s">
        <v>170</v>
      </c>
      <c r="H30" s="100">
        <f t="shared" si="0"/>
        <v>0</v>
      </c>
      <c r="J30" s="100">
        <f t="shared" si="1"/>
        <v>0</v>
      </c>
      <c r="L30" s="101">
        <f t="shared" si="2"/>
        <v>0</v>
      </c>
      <c r="N30" s="98">
        <f t="shared" si="3"/>
        <v>0</v>
      </c>
      <c r="O30" s="99">
        <v>20</v>
      </c>
      <c r="P30" s="99" t="s">
        <v>137</v>
      </c>
      <c r="V30" s="102" t="s">
        <v>101</v>
      </c>
      <c r="W30" s="103">
        <v>0.26</v>
      </c>
      <c r="X30" s="96" t="s">
        <v>193</v>
      </c>
      <c r="Y30" s="96" t="s">
        <v>191</v>
      </c>
      <c r="Z30" s="99" t="s">
        <v>190</v>
      </c>
      <c r="AB30" s="99">
        <v>1</v>
      </c>
      <c r="AJ30" s="85" t="s">
        <v>140</v>
      </c>
      <c r="AK30" s="85" t="s">
        <v>141</v>
      </c>
    </row>
    <row r="31" spans="1:37">
      <c r="D31" s="144" t="s">
        <v>194</v>
      </c>
      <c r="E31" s="145">
        <f>J31</f>
        <v>0</v>
      </c>
      <c r="H31" s="145">
        <f>SUM(H18:H30)</f>
        <v>0</v>
      </c>
      <c r="I31" s="145">
        <f>SUM(I18:I30)</f>
        <v>0</v>
      </c>
      <c r="J31" s="145">
        <f>SUM(J18:J30)</f>
        <v>0</v>
      </c>
      <c r="L31" s="146">
        <f>SUM(L18:L30)</f>
        <v>2.9568000000000004E-2</v>
      </c>
      <c r="N31" s="147">
        <f>SUM(N18:N30)</f>
        <v>2.42496</v>
      </c>
      <c r="W31" s="103">
        <f>SUM(W18:W30)</f>
        <v>35.695</v>
      </c>
    </row>
    <row r="33" spans="1:37">
      <c r="D33" s="144" t="s">
        <v>195</v>
      </c>
      <c r="E33" s="147">
        <f>J33</f>
        <v>0</v>
      </c>
      <c r="H33" s="145">
        <f>+H16+H31</f>
        <v>0</v>
      </c>
      <c r="I33" s="145">
        <f>+I16+I31</f>
        <v>0</v>
      </c>
      <c r="J33" s="145">
        <f>+J16+J31</f>
        <v>0</v>
      </c>
      <c r="L33" s="146">
        <f>+L16+L31</f>
        <v>1.8816736000000001</v>
      </c>
      <c r="N33" s="147">
        <f>+N16+N31</f>
        <v>2.42496</v>
      </c>
      <c r="W33" s="103">
        <f>+W16+W31</f>
        <v>70.823000000000008</v>
      </c>
    </row>
    <row r="35" spans="1:37">
      <c r="B35" s="143" t="s">
        <v>196</v>
      </c>
    </row>
    <row r="36" spans="1:37">
      <c r="B36" s="96" t="s">
        <v>197</v>
      </c>
    </row>
    <row r="37" spans="1:37">
      <c r="A37" s="94">
        <v>16</v>
      </c>
      <c r="B37" s="95" t="s">
        <v>198</v>
      </c>
      <c r="C37" s="96" t="s">
        <v>199</v>
      </c>
      <c r="D37" s="97" t="s">
        <v>200</v>
      </c>
      <c r="E37" s="98">
        <v>15.9</v>
      </c>
      <c r="F37" s="99" t="s">
        <v>201</v>
      </c>
      <c r="H37" s="100">
        <f>ROUND(E37*G37,2)</f>
        <v>0</v>
      </c>
      <c r="J37" s="100">
        <f t="shared" ref="J37:J42" si="4">ROUND(E37*G37,2)</f>
        <v>0</v>
      </c>
      <c r="K37" s="101">
        <v>1.06E-3</v>
      </c>
      <c r="L37" s="101">
        <f t="shared" ref="L37:L42" si="5">E37*K37</f>
        <v>1.6854000000000001E-2</v>
      </c>
      <c r="N37" s="98">
        <f t="shared" ref="N37:N42" si="6">E37*M37</f>
        <v>0</v>
      </c>
      <c r="O37" s="99">
        <v>20</v>
      </c>
      <c r="P37" s="99" t="s">
        <v>137</v>
      </c>
      <c r="V37" s="102" t="s">
        <v>202</v>
      </c>
      <c r="W37" s="103">
        <v>2.1779999999999999</v>
      </c>
      <c r="X37" s="96" t="s">
        <v>203</v>
      </c>
      <c r="Y37" s="96" t="s">
        <v>199</v>
      </c>
      <c r="Z37" s="99" t="s">
        <v>204</v>
      </c>
      <c r="AB37" s="99">
        <v>1</v>
      </c>
      <c r="AJ37" s="85" t="s">
        <v>205</v>
      </c>
      <c r="AK37" s="85" t="s">
        <v>141</v>
      </c>
    </row>
    <row r="38" spans="1:37">
      <c r="A38" s="94">
        <v>17</v>
      </c>
      <c r="B38" s="95" t="s">
        <v>198</v>
      </c>
      <c r="C38" s="96" t="s">
        <v>206</v>
      </c>
      <c r="D38" s="97" t="s">
        <v>207</v>
      </c>
      <c r="E38" s="98">
        <v>17.600000000000001</v>
      </c>
      <c r="F38" s="99" t="s">
        <v>136</v>
      </c>
      <c r="H38" s="100">
        <f>ROUND(E38*G38,2)</f>
        <v>0</v>
      </c>
      <c r="J38" s="100">
        <f t="shared" si="4"/>
        <v>0</v>
      </c>
      <c r="K38" s="101">
        <v>1.2999999999999999E-4</v>
      </c>
      <c r="L38" s="101">
        <f t="shared" si="5"/>
        <v>2.2880000000000001E-3</v>
      </c>
      <c r="N38" s="98">
        <f t="shared" si="6"/>
        <v>0</v>
      </c>
      <c r="O38" s="99">
        <v>20</v>
      </c>
      <c r="P38" s="99" t="s">
        <v>137</v>
      </c>
      <c r="V38" s="102" t="s">
        <v>202</v>
      </c>
      <c r="W38" s="103">
        <v>10.119999999999999</v>
      </c>
      <c r="X38" s="96" t="s">
        <v>208</v>
      </c>
      <c r="Y38" s="96" t="s">
        <v>206</v>
      </c>
      <c r="Z38" s="99" t="s">
        <v>209</v>
      </c>
      <c r="AB38" s="99">
        <v>1</v>
      </c>
      <c r="AJ38" s="85" t="s">
        <v>205</v>
      </c>
      <c r="AK38" s="85" t="s">
        <v>141</v>
      </c>
    </row>
    <row r="39" spans="1:37">
      <c r="A39" s="94">
        <v>18</v>
      </c>
      <c r="B39" s="95" t="s">
        <v>210</v>
      </c>
      <c r="C39" s="96" t="s">
        <v>211</v>
      </c>
      <c r="D39" s="97" t="s">
        <v>212</v>
      </c>
      <c r="E39" s="98">
        <v>18.5</v>
      </c>
      <c r="F39" s="99" t="s">
        <v>213</v>
      </c>
      <c r="I39" s="100">
        <f>ROUND(E39*G39,2)</f>
        <v>0</v>
      </c>
      <c r="J39" s="100">
        <f t="shared" si="4"/>
        <v>0</v>
      </c>
      <c r="K39" s="101">
        <v>2.0999999999999999E-3</v>
      </c>
      <c r="L39" s="101">
        <f t="shared" si="5"/>
        <v>3.8849999999999996E-2</v>
      </c>
      <c r="N39" s="98">
        <f t="shared" si="6"/>
        <v>0</v>
      </c>
      <c r="O39" s="99">
        <v>20</v>
      </c>
      <c r="P39" s="99" t="s">
        <v>137</v>
      </c>
      <c r="V39" s="102" t="s">
        <v>94</v>
      </c>
      <c r="X39" s="96" t="s">
        <v>214</v>
      </c>
      <c r="Y39" s="96" t="s">
        <v>211</v>
      </c>
      <c r="Z39" s="99" t="s">
        <v>215</v>
      </c>
      <c r="AA39" s="96" t="s">
        <v>137</v>
      </c>
      <c r="AB39" s="99">
        <v>8</v>
      </c>
      <c r="AJ39" s="85" t="s">
        <v>216</v>
      </c>
      <c r="AK39" s="85" t="s">
        <v>141</v>
      </c>
    </row>
    <row r="40" spans="1:37">
      <c r="A40" s="94">
        <v>19</v>
      </c>
      <c r="B40" s="95" t="s">
        <v>198</v>
      </c>
      <c r="C40" s="96" t="s">
        <v>217</v>
      </c>
      <c r="D40" s="97" t="s">
        <v>218</v>
      </c>
      <c r="E40" s="98">
        <v>17.600000000000001</v>
      </c>
      <c r="F40" s="99" t="s">
        <v>136</v>
      </c>
      <c r="H40" s="100">
        <f>ROUND(E40*G40,2)</f>
        <v>0</v>
      </c>
      <c r="J40" s="100">
        <f t="shared" si="4"/>
        <v>0</v>
      </c>
      <c r="K40" s="101">
        <v>6.3000000000000003E-4</v>
      </c>
      <c r="L40" s="101">
        <f t="shared" si="5"/>
        <v>1.1088000000000001E-2</v>
      </c>
      <c r="N40" s="98">
        <f t="shared" si="6"/>
        <v>0</v>
      </c>
      <c r="O40" s="99">
        <v>20</v>
      </c>
      <c r="P40" s="99" t="s">
        <v>137</v>
      </c>
      <c r="V40" s="102" t="s">
        <v>202</v>
      </c>
      <c r="W40" s="103">
        <v>0.72199999999999998</v>
      </c>
      <c r="X40" s="96" t="s">
        <v>219</v>
      </c>
      <c r="Y40" s="96" t="s">
        <v>217</v>
      </c>
      <c r="Z40" s="99" t="s">
        <v>204</v>
      </c>
      <c r="AB40" s="99">
        <v>1</v>
      </c>
      <c r="AJ40" s="85" t="s">
        <v>205</v>
      </c>
      <c r="AK40" s="85" t="s">
        <v>141</v>
      </c>
    </row>
    <row r="41" spans="1:37">
      <c r="A41" s="94">
        <v>20</v>
      </c>
      <c r="B41" s="95" t="s">
        <v>198</v>
      </c>
      <c r="C41" s="96" t="s">
        <v>220</v>
      </c>
      <c r="D41" s="97" t="s">
        <v>221</v>
      </c>
      <c r="E41" s="98">
        <v>5.0599999999999996</v>
      </c>
      <c r="F41" s="99" t="s">
        <v>55</v>
      </c>
      <c r="H41" s="100">
        <f>ROUND(E41*G41,2)</f>
        <v>0</v>
      </c>
      <c r="J41" s="100">
        <f t="shared" si="4"/>
        <v>0</v>
      </c>
      <c r="L41" s="101">
        <f t="shared" si="5"/>
        <v>0</v>
      </c>
      <c r="N41" s="98">
        <f t="shared" si="6"/>
        <v>0</v>
      </c>
      <c r="O41" s="99">
        <v>20</v>
      </c>
      <c r="P41" s="99" t="s">
        <v>137</v>
      </c>
      <c r="V41" s="102" t="s">
        <v>202</v>
      </c>
      <c r="X41" s="96" t="s">
        <v>222</v>
      </c>
      <c r="Y41" s="96" t="s">
        <v>220</v>
      </c>
      <c r="Z41" s="99" t="s">
        <v>204</v>
      </c>
      <c r="AB41" s="99">
        <v>1</v>
      </c>
      <c r="AJ41" s="85" t="s">
        <v>205</v>
      </c>
      <c r="AK41" s="85" t="s">
        <v>141</v>
      </c>
    </row>
    <row r="42" spans="1:37">
      <c r="A42" s="94">
        <v>21</v>
      </c>
      <c r="B42" s="95" t="s">
        <v>198</v>
      </c>
      <c r="C42" s="96" t="s">
        <v>223</v>
      </c>
      <c r="D42" s="97" t="s">
        <v>224</v>
      </c>
      <c r="E42" s="98">
        <v>5.0599999999999996</v>
      </c>
      <c r="F42" s="99" t="s">
        <v>55</v>
      </c>
      <c r="H42" s="100">
        <f>ROUND(E42*G42,2)</f>
        <v>0</v>
      </c>
      <c r="J42" s="100">
        <f t="shared" si="4"/>
        <v>0</v>
      </c>
      <c r="L42" s="101">
        <f t="shared" si="5"/>
        <v>0</v>
      </c>
      <c r="N42" s="98">
        <f t="shared" si="6"/>
        <v>0</v>
      </c>
      <c r="O42" s="99">
        <v>20</v>
      </c>
      <c r="P42" s="99" t="s">
        <v>137</v>
      </c>
      <c r="V42" s="102" t="s">
        <v>202</v>
      </c>
      <c r="X42" s="96" t="s">
        <v>225</v>
      </c>
      <c r="Y42" s="96" t="s">
        <v>223</v>
      </c>
      <c r="Z42" s="99" t="s">
        <v>204</v>
      </c>
      <c r="AB42" s="99">
        <v>1</v>
      </c>
      <c r="AJ42" s="85" t="s">
        <v>205</v>
      </c>
      <c r="AK42" s="85" t="s">
        <v>141</v>
      </c>
    </row>
    <row r="43" spans="1:37">
      <c r="D43" s="144" t="s">
        <v>226</v>
      </c>
      <c r="E43" s="145">
        <f>J43</f>
        <v>0</v>
      </c>
      <c r="H43" s="145">
        <f>SUM(H35:H42)</f>
        <v>0</v>
      </c>
      <c r="I43" s="145">
        <f>SUM(I35:I42)</f>
        <v>0</v>
      </c>
      <c r="J43" s="145">
        <f>SUM(J35:J42)</f>
        <v>0</v>
      </c>
      <c r="L43" s="146">
        <f>SUM(L35:L42)</f>
        <v>6.9080000000000003E-2</v>
      </c>
      <c r="N43" s="147">
        <f>SUM(N35:N42)</f>
        <v>0</v>
      </c>
      <c r="W43" s="103">
        <f>SUM(W35:W42)</f>
        <v>13.019999999999998</v>
      </c>
    </row>
    <row r="45" spans="1:37">
      <c r="B45" s="96" t="s">
        <v>227</v>
      </c>
    </row>
    <row r="46" spans="1:37" ht="12.75" customHeight="1">
      <c r="A46" s="94">
        <v>22</v>
      </c>
      <c r="B46" s="95" t="s">
        <v>228</v>
      </c>
      <c r="C46" s="96" t="s">
        <v>229</v>
      </c>
      <c r="D46" s="97" t="s">
        <v>230</v>
      </c>
      <c r="E46" s="98">
        <v>1.8</v>
      </c>
      <c r="F46" s="99" t="s">
        <v>136</v>
      </c>
      <c r="H46" s="100">
        <f>ROUND(E46*G46,2)</f>
        <v>0</v>
      </c>
      <c r="J46" s="100">
        <f>ROUND(E46*G46,2)</f>
        <v>0</v>
      </c>
      <c r="K46" s="101">
        <v>2.5999999999999998E-4</v>
      </c>
      <c r="L46" s="101">
        <f>E46*K46</f>
        <v>4.6799999999999999E-4</v>
      </c>
      <c r="N46" s="98">
        <f>E46*M46</f>
        <v>0</v>
      </c>
      <c r="O46" s="99">
        <v>20</v>
      </c>
      <c r="P46" s="99" t="s">
        <v>137</v>
      </c>
      <c r="V46" s="102" t="s">
        <v>202</v>
      </c>
      <c r="W46" s="103">
        <v>0.67900000000000005</v>
      </c>
      <c r="X46" s="96" t="s">
        <v>231</v>
      </c>
      <c r="Y46" s="96" t="s">
        <v>229</v>
      </c>
      <c r="Z46" s="99" t="s">
        <v>232</v>
      </c>
      <c r="AB46" s="99">
        <v>1</v>
      </c>
      <c r="AJ46" s="85" t="s">
        <v>205</v>
      </c>
      <c r="AK46" s="85" t="s">
        <v>141</v>
      </c>
    </row>
    <row r="47" spans="1:37">
      <c r="A47" s="94">
        <v>23</v>
      </c>
      <c r="B47" s="95" t="s">
        <v>228</v>
      </c>
      <c r="C47" s="96" t="s">
        <v>233</v>
      </c>
      <c r="D47" s="97" t="s">
        <v>234</v>
      </c>
      <c r="E47" s="98">
        <v>1.8</v>
      </c>
      <c r="F47" s="99" t="s">
        <v>136</v>
      </c>
      <c r="H47" s="100">
        <f>ROUND(E47*G47,2)</f>
        <v>0</v>
      </c>
      <c r="J47" s="100">
        <f>ROUND(E47*G47,2)</f>
        <v>0</v>
      </c>
      <c r="K47" s="101">
        <v>8.0000000000000007E-5</v>
      </c>
      <c r="L47" s="101">
        <f>E47*K47</f>
        <v>1.44E-4</v>
      </c>
      <c r="N47" s="98">
        <f>E47*M47</f>
        <v>0</v>
      </c>
      <c r="O47" s="99">
        <v>20</v>
      </c>
      <c r="P47" s="99" t="s">
        <v>137</v>
      </c>
      <c r="V47" s="102" t="s">
        <v>202</v>
      </c>
      <c r="W47" s="103">
        <v>0.23599999999999999</v>
      </c>
      <c r="X47" s="96" t="s">
        <v>235</v>
      </c>
      <c r="Y47" s="96" t="s">
        <v>233</v>
      </c>
      <c r="Z47" s="99" t="s">
        <v>232</v>
      </c>
      <c r="AB47" s="99">
        <v>1</v>
      </c>
      <c r="AJ47" s="85" t="s">
        <v>205</v>
      </c>
      <c r="AK47" s="85" t="s">
        <v>141</v>
      </c>
    </row>
    <row r="48" spans="1:37">
      <c r="D48" s="144" t="s">
        <v>236</v>
      </c>
      <c r="E48" s="145">
        <f>J48</f>
        <v>0</v>
      </c>
      <c r="H48" s="145">
        <f>SUM(H45:H47)</f>
        <v>0</v>
      </c>
      <c r="I48" s="145">
        <f>SUM(I45:I47)</f>
        <v>0</v>
      </c>
      <c r="J48" s="145">
        <f>SUM(J45:J47)</f>
        <v>0</v>
      </c>
      <c r="L48" s="146">
        <f>SUM(L45:L47)</f>
        <v>6.1200000000000002E-4</v>
      </c>
      <c r="N48" s="147">
        <f>SUM(N45:N47)</f>
        <v>0</v>
      </c>
      <c r="W48" s="103">
        <f>SUM(W45:W47)</f>
        <v>0.91500000000000004</v>
      </c>
    </row>
    <row r="50" spans="1:37">
      <c r="B50" s="96" t="s">
        <v>237</v>
      </c>
    </row>
    <row r="51" spans="1:37">
      <c r="A51" s="94">
        <v>24</v>
      </c>
      <c r="B51" s="95" t="s">
        <v>238</v>
      </c>
      <c r="C51" s="96" t="s">
        <v>239</v>
      </c>
      <c r="D51" s="97" t="s">
        <v>240</v>
      </c>
      <c r="E51" s="98">
        <v>68.12</v>
      </c>
      <c r="F51" s="99" t="s">
        <v>136</v>
      </c>
      <c r="H51" s="100">
        <f>ROUND(E51*G51,2)</f>
        <v>0</v>
      </c>
      <c r="J51" s="100">
        <f>ROUND(E51*G51,2)</f>
        <v>0</v>
      </c>
      <c r="K51" s="101">
        <v>2.9999999999999997E-4</v>
      </c>
      <c r="L51" s="101">
        <f>E51*K51</f>
        <v>2.0435999999999999E-2</v>
      </c>
      <c r="N51" s="98">
        <f>E51*M51</f>
        <v>0</v>
      </c>
      <c r="O51" s="99">
        <v>20</v>
      </c>
      <c r="P51" s="99" t="s">
        <v>137</v>
      </c>
      <c r="V51" s="102" t="s">
        <v>202</v>
      </c>
      <c r="W51" s="103">
        <v>8.7189999999999994</v>
      </c>
      <c r="X51" s="96" t="s">
        <v>241</v>
      </c>
      <c r="Y51" s="96" t="s">
        <v>239</v>
      </c>
      <c r="Z51" s="99" t="s">
        <v>232</v>
      </c>
      <c r="AB51" s="99">
        <v>1</v>
      </c>
      <c r="AJ51" s="85" t="s">
        <v>205</v>
      </c>
      <c r="AK51" s="85" t="s">
        <v>141</v>
      </c>
    </row>
    <row r="52" spans="1:37">
      <c r="D52" s="144" t="s">
        <v>242</v>
      </c>
      <c r="E52" s="145">
        <f>J52</f>
        <v>0</v>
      </c>
      <c r="H52" s="145">
        <f>SUM(H50:H51)</f>
        <v>0</v>
      </c>
      <c r="I52" s="145">
        <f>SUM(I50:I51)</f>
        <v>0</v>
      </c>
      <c r="J52" s="145">
        <f>SUM(J50:J51)</f>
        <v>0</v>
      </c>
      <c r="L52" s="146">
        <f>SUM(L50:L51)</f>
        <v>2.0435999999999999E-2</v>
      </c>
      <c r="N52" s="147">
        <f>SUM(N50:N51)</f>
        <v>0</v>
      </c>
      <c r="W52" s="103">
        <f>SUM(W50:W51)</f>
        <v>8.7189999999999994</v>
      </c>
    </row>
    <row r="54" spans="1:37">
      <c r="D54" s="144" t="s">
        <v>243</v>
      </c>
      <c r="E54" s="147">
        <f>J54</f>
        <v>0</v>
      </c>
      <c r="H54" s="145">
        <f>+H43+H48+H52</f>
        <v>0</v>
      </c>
      <c r="I54" s="145">
        <f>+I43+I48+I52</f>
        <v>0</v>
      </c>
      <c r="J54" s="145">
        <f>+J43+J48+J52</f>
        <v>0</v>
      </c>
      <c r="L54" s="146">
        <f>+L43+L48+L52</f>
        <v>9.0128E-2</v>
      </c>
      <c r="N54" s="147">
        <f>+N43+N48+N52</f>
        <v>0</v>
      </c>
      <c r="W54" s="103">
        <f>+W43+W48+W52</f>
        <v>22.653999999999996</v>
      </c>
    </row>
    <row r="56" spans="1:37">
      <c r="B56" s="143" t="s">
        <v>244</v>
      </c>
    </row>
    <row r="57" spans="1:37">
      <c r="B57" s="96" t="s">
        <v>245</v>
      </c>
    </row>
    <row r="58" spans="1:37">
      <c r="A58" s="94">
        <v>25</v>
      </c>
      <c r="B58" s="95" t="s">
        <v>246</v>
      </c>
      <c r="C58" s="96" t="s">
        <v>247</v>
      </c>
      <c r="D58" s="97" t="s">
        <v>248</v>
      </c>
      <c r="E58" s="98">
        <v>11</v>
      </c>
      <c r="F58" s="99" t="s">
        <v>213</v>
      </c>
      <c r="H58" s="100">
        <f t="shared" ref="H58:H65" si="7">ROUND(E58*G58,2)</f>
        <v>0</v>
      </c>
      <c r="J58" s="100">
        <f t="shared" ref="J58:J65" si="8">ROUND(E58*G58,2)</f>
        <v>0</v>
      </c>
      <c r="L58" s="101">
        <f t="shared" ref="L58:L65" si="9">E58*K58</f>
        <v>0</v>
      </c>
      <c r="N58" s="98">
        <f t="shared" ref="N58:N65" si="10">E58*M58</f>
        <v>0</v>
      </c>
      <c r="O58" s="99">
        <v>20</v>
      </c>
      <c r="P58" s="99" t="s">
        <v>137</v>
      </c>
      <c r="V58" s="102" t="s">
        <v>115</v>
      </c>
      <c r="W58" s="103">
        <v>3.0030000000000001</v>
      </c>
      <c r="X58" s="96" t="s">
        <v>249</v>
      </c>
      <c r="Y58" s="96" t="s">
        <v>247</v>
      </c>
      <c r="Z58" s="99" t="s">
        <v>250</v>
      </c>
      <c r="AB58" s="99">
        <v>7</v>
      </c>
      <c r="AJ58" s="85" t="s">
        <v>251</v>
      </c>
      <c r="AK58" s="85" t="s">
        <v>141</v>
      </c>
    </row>
    <row r="59" spans="1:37">
      <c r="A59" s="94">
        <v>26</v>
      </c>
      <c r="B59" s="95" t="s">
        <v>246</v>
      </c>
      <c r="C59" s="96" t="s">
        <v>252</v>
      </c>
      <c r="D59" s="97" t="s">
        <v>253</v>
      </c>
      <c r="E59" s="98">
        <v>1</v>
      </c>
      <c r="F59" s="99" t="s">
        <v>213</v>
      </c>
      <c r="H59" s="100">
        <f t="shared" si="7"/>
        <v>0</v>
      </c>
      <c r="J59" s="100">
        <f t="shared" si="8"/>
        <v>0</v>
      </c>
      <c r="L59" s="101">
        <f t="shared" si="9"/>
        <v>0</v>
      </c>
      <c r="N59" s="98">
        <f t="shared" si="10"/>
        <v>0</v>
      </c>
      <c r="O59" s="99">
        <v>20</v>
      </c>
      <c r="P59" s="99" t="s">
        <v>137</v>
      </c>
      <c r="V59" s="102" t="s">
        <v>115</v>
      </c>
      <c r="W59" s="103">
        <v>0.80100000000000005</v>
      </c>
      <c r="X59" s="96" t="s">
        <v>254</v>
      </c>
      <c r="Y59" s="96" t="s">
        <v>252</v>
      </c>
      <c r="Z59" s="99" t="s">
        <v>250</v>
      </c>
      <c r="AB59" s="99">
        <v>7</v>
      </c>
      <c r="AJ59" s="85" t="s">
        <v>251</v>
      </c>
      <c r="AK59" s="85" t="s">
        <v>141</v>
      </c>
    </row>
    <row r="60" spans="1:37">
      <c r="A60" s="94">
        <v>27</v>
      </c>
      <c r="B60" s="95" t="s">
        <v>246</v>
      </c>
      <c r="C60" s="96" t="s">
        <v>255</v>
      </c>
      <c r="D60" s="97" t="s">
        <v>256</v>
      </c>
      <c r="E60" s="98">
        <v>1</v>
      </c>
      <c r="F60" s="99" t="s">
        <v>213</v>
      </c>
      <c r="H60" s="100">
        <f t="shared" si="7"/>
        <v>0</v>
      </c>
      <c r="J60" s="100">
        <f t="shared" si="8"/>
        <v>0</v>
      </c>
      <c r="L60" s="101">
        <f t="shared" si="9"/>
        <v>0</v>
      </c>
      <c r="N60" s="98">
        <f t="shared" si="10"/>
        <v>0</v>
      </c>
      <c r="O60" s="99">
        <v>20</v>
      </c>
      <c r="P60" s="99" t="s">
        <v>137</v>
      </c>
      <c r="V60" s="102" t="s">
        <v>115</v>
      </c>
      <c r="W60" s="103">
        <v>0.80100000000000005</v>
      </c>
      <c r="X60" s="96" t="s">
        <v>257</v>
      </c>
      <c r="Y60" s="96" t="s">
        <v>255</v>
      </c>
      <c r="Z60" s="99" t="s">
        <v>250</v>
      </c>
      <c r="AB60" s="99">
        <v>7</v>
      </c>
      <c r="AJ60" s="85" t="s">
        <v>251</v>
      </c>
      <c r="AK60" s="85" t="s">
        <v>141</v>
      </c>
    </row>
    <row r="61" spans="1:37">
      <c r="A61" s="94">
        <v>28</v>
      </c>
      <c r="B61" s="95" t="s">
        <v>246</v>
      </c>
      <c r="C61" s="96" t="s">
        <v>258</v>
      </c>
      <c r="D61" s="97" t="s">
        <v>259</v>
      </c>
      <c r="E61" s="98">
        <v>1</v>
      </c>
      <c r="F61" s="99" t="s">
        <v>213</v>
      </c>
      <c r="H61" s="100">
        <f t="shared" si="7"/>
        <v>0</v>
      </c>
      <c r="J61" s="100">
        <f t="shared" si="8"/>
        <v>0</v>
      </c>
      <c r="L61" s="101">
        <f t="shared" si="9"/>
        <v>0</v>
      </c>
      <c r="N61" s="98">
        <f t="shared" si="10"/>
        <v>0</v>
      </c>
      <c r="O61" s="99">
        <v>20</v>
      </c>
      <c r="P61" s="99" t="s">
        <v>137</v>
      </c>
      <c r="V61" s="102" t="s">
        <v>115</v>
      </c>
      <c r="W61" s="103">
        <v>0.437</v>
      </c>
      <c r="X61" s="96" t="s">
        <v>260</v>
      </c>
      <c r="Y61" s="96" t="s">
        <v>258</v>
      </c>
      <c r="Z61" s="99" t="s">
        <v>250</v>
      </c>
      <c r="AB61" s="99">
        <v>7</v>
      </c>
      <c r="AJ61" s="85" t="s">
        <v>251</v>
      </c>
      <c r="AK61" s="85" t="s">
        <v>141</v>
      </c>
    </row>
    <row r="62" spans="1:37">
      <c r="A62" s="94">
        <v>29</v>
      </c>
      <c r="B62" s="95" t="s">
        <v>246</v>
      </c>
      <c r="C62" s="96" t="s">
        <v>261</v>
      </c>
      <c r="D62" s="97" t="s">
        <v>262</v>
      </c>
      <c r="E62" s="98">
        <v>1</v>
      </c>
      <c r="F62" s="99" t="s">
        <v>213</v>
      </c>
      <c r="H62" s="100">
        <f t="shared" si="7"/>
        <v>0</v>
      </c>
      <c r="J62" s="100">
        <f t="shared" si="8"/>
        <v>0</v>
      </c>
      <c r="L62" s="101">
        <f t="shared" si="9"/>
        <v>0</v>
      </c>
      <c r="N62" s="98">
        <f t="shared" si="10"/>
        <v>0</v>
      </c>
      <c r="O62" s="99">
        <v>20</v>
      </c>
      <c r="P62" s="99" t="s">
        <v>137</v>
      </c>
      <c r="V62" s="102" t="s">
        <v>115</v>
      </c>
      <c r="W62" s="103">
        <v>0.76500000000000001</v>
      </c>
      <c r="X62" s="96" t="s">
        <v>263</v>
      </c>
      <c r="Y62" s="96" t="s">
        <v>261</v>
      </c>
      <c r="Z62" s="99" t="s">
        <v>250</v>
      </c>
      <c r="AB62" s="99">
        <v>7</v>
      </c>
      <c r="AJ62" s="85" t="s">
        <v>251</v>
      </c>
      <c r="AK62" s="85" t="s">
        <v>141</v>
      </c>
    </row>
    <row r="63" spans="1:37">
      <c r="A63" s="94">
        <v>30</v>
      </c>
      <c r="B63" s="95" t="s">
        <v>246</v>
      </c>
      <c r="C63" s="96" t="s">
        <v>264</v>
      </c>
      <c r="D63" s="97" t="s">
        <v>265</v>
      </c>
      <c r="E63" s="98">
        <v>2</v>
      </c>
      <c r="F63" s="99" t="s">
        <v>213</v>
      </c>
      <c r="H63" s="100">
        <f t="shared" si="7"/>
        <v>0</v>
      </c>
      <c r="J63" s="100">
        <f t="shared" si="8"/>
        <v>0</v>
      </c>
      <c r="L63" s="101">
        <f t="shared" si="9"/>
        <v>0</v>
      </c>
      <c r="N63" s="98">
        <f t="shared" si="10"/>
        <v>0</v>
      </c>
      <c r="O63" s="99">
        <v>20</v>
      </c>
      <c r="P63" s="99" t="s">
        <v>137</v>
      </c>
      <c r="V63" s="102" t="s">
        <v>115</v>
      </c>
      <c r="W63" s="103">
        <v>1.3460000000000001</v>
      </c>
      <c r="X63" s="96" t="s">
        <v>266</v>
      </c>
      <c r="Y63" s="96" t="s">
        <v>264</v>
      </c>
      <c r="Z63" s="99" t="s">
        <v>250</v>
      </c>
      <c r="AB63" s="99">
        <v>7</v>
      </c>
      <c r="AJ63" s="85" t="s">
        <v>251</v>
      </c>
      <c r="AK63" s="85" t="s">
        <v>141</v>
      </c>
    </row>
    <row r="64" spans="1:37">
      <c r="A64" s="94">
        <v>31</v>
      </c>
      <c r="B64" s="95" t="s">
        <v>246</v>
      </c>
      <c r="C64" s="96" t="s">
        <v>267</v>
      </c>
      <c r="D64" s="97" t="s">
        <v>268</v>
      </c>
      <c r="E64" s="98">
        <v>20</v>
      </c>
      <c r="F64" s="99" t="s">
        <v>201</v>
      </c>
      <c r="H64" s="100">
        <f t="shared" si="7"/>
        <v>0</v>
      </c>
      <c r="J64" s="100">
        <f t="shared" si="8"/>
        <v>0</v>
      </c>
      <c r="L64" s="101">
        <f t="shared" si="9"/>
        <v>0</v>
      </c>
      <c r="N64" s="98">
        <f t="shared" si="10"/>
        <v>0</v>
      </c>
      <c r="O64" s="99">
        <v>20</v>
      </c>
      <c r="P64" s="99" t="s">
        <v>137</v>
      </c>
      <c r="V64" s="102" t="s">
        <v>115</v>
      </c>
      <c r="W64" s="103">
        <v>0.88</v>
      </c>
      <c r="X64" s="96" t="s">
        <v>269</v>
      </c>
      <c r="Y64" s="96" t="s">
        <v>267</v>
      </c>
      <c r="Z64" s="99" t="s">
        <v>250</v>
      </c>
      <c r="AB64" s="99">
        <v>7</v>
      </c>
      <c r="AJ64" s="85" t="s">
        <v>251</v>
      </c>
      <c r="AK64" s="85" t="s">
        <v>141</v>
      </c>
    </row>
    <row r="65" spans="1:37">
      <c r="A65" s="94">
        <v>32</v>
      </c>
      <c r="B65" s="95" t="s">
        <v>246</v>
      </c>
      <c r="C65" s="96" t="s">
        <v>270</v>
      </c>
      <c r="D65" s="97" t="s">
        <v>271</v>
      </c>
      <c r="E65" s="98">
        <v>15</v>
      </c>
      <c r="F65" s="99" t="s">
        <v>201</v>
      </c>
      <c r="H65" s="100">
        <f t="shared" si="7"/>
        <v>0</v>
      </c>
      <c r="J65" s="100">
        <f t="shared" si="8"/>
        <v>0</v>
      </c>
      <c r="L65" s="101">
        <f t="shared" si="9"/>
        <v>0</v>
      </c>
      <c r="N65" s="98">
        <f t="shared" si="10"/>
        <v>0</v>
      </c>
      <c r="O65" s="99">
        <v>20</v>
      </c>
      <c r="P65" s="99" t="s">
        <v>137</v>
      </c>
      <c r="V65" s="102" t="s">
        <v>115</v>
      </c>
      <c r="W65" s="103">
        <v>0.24</v>
      </c>
      <c r="X65" s="96" t="s">
        <v>272</v>
      </c>
      <c r="Y65" s="96" t="s">
        <v>270</v>
      </c>
      <c r="Z65" s="99" t="s">
        <v>250</v>
      </c>
      <c r="AB65" s="99">
        <v>7</v>
      </c>
      <c r="AJ65" s="85" t="s">
        <v>251</v>
      </c>
      <c r="AK65" s="85" t="s">
        <v>141</v>
      </c>
    </row>
    <row r="66" spans="1:37">
      <c r="D66" s="144" t="s">
        <v>273</v>
      </c>
      <c r="E66" s="145">
        <f>J66</f>
        <v>0</v>
      </c>
      <c r="H66" s="145">
        <f>SUM(H56:H65)</f>
        <v>0</v>
      </c>
      <c r="I66" s="145">
        <f>SUM(I56:I65)</f>
        <v>0</v>
      </c>
      <c r="J66" s="145">
        <f>SUM(J56:J65)</f>
        <v>0</v>
      </c>
      <c r="L66" s="146">
        <f>SUM(L56:L65)</f>
        <v>0</v>
      </c>
      <c r="N66" s="147">
        <f>SUM(N56:N65)</f>
        <v>0</v>
      </c>
      <c r="W66" s="103">
        <f>SUM(W56:W65)</f>
        <v>8.2730000000000015</v>
      </c>
    </row>
    <row r="68" spans="1:37">
      <c r="D68" s="144" t="s">
        <v>274</v>
      </c>
      <c r="E68" s="145">
        <f>J68</f>
        <v>0</v>
      </c>
      <c r="H68" s="145">
        <f>+H66</f>
        <v>0</v>
      </c>
      <c r="I68" s="145">
        <f>+I66</f>
        <v>0</v>
      </c>
      <c r="J68" s="145">
        <f>+J66</f>
        <v>0</v>
      </c>
      <c r="L68" s="146">
        <f>+L66</f>
        <v>0</v>
      </c>
      <c r="N68" s="147">
        <f>+N66</f>
        <v>0</v>
      </c>
      <c r="W68" s="103">
        <f>+W66</f>
        <v>8.2730000000000015</v>
      </c>
    </row>
    <row r="70" spans="1:37">
      <c r="D70" s="149" t="s">
        <v>275</v>
      </c>
      <c r="E70" s="145">
        <f>J70</f>
        <v>0</v>
      </c>
      <c r="H70" s="145">
        <f>+H33+H54+H68</f>
        <v>0</v>
      </c>
      <c r="I70" s="145">
        <f>+I33+I54+I68</f>
        <v>0</v>
      </c>
      <c r="J70" s="145">
        <f>+J33+J54+J68</f>
        <v>0</v>
      </c>
      <c r="L70" s="146">
        <f>+L33+L54+L68</f>
        <v>1.9718016</v>
      </c>
      <c r="N70" s="147">
        <f>+N33+N54+N68</f>
        <v>2.42496</v>
      </c>
      <c r="W70" s="103">
        <f>+W33+W54+W68</f>
        <v>101.75</v>
      </c>
    </row>
  </sheetData>
  <printOptions horizontalCentered="1"/>
  <pageMargins left="0.39305555555555599" right="0.35416666666666702" top="0.62916666666666698" bottom="0.59027777777777801" header="0.51180555555555596" footer="0.35416666666666702"/>
  <pageSetup paperSize="9" orientation="portrait" r:id="rId1"/>
  <headerFooter alignWithMargins="0">
    <oddFooter>&amp;R&amp;"Arial Narrow,Obyčejné"&amp;8Strana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92"/>
  <sheetViews>
    <sheetView workbookViewId="0">
      <selection activeCell="G88" sqref="G88"/>
    </sheetView>
  </sheetViews>
  <sheetFormatPr defaultRowHeight="12.75"/>
  <cols>
    <col min="1" max="1" width="3.140625" customWidth="1"/>
    <col min="2" max="2" width="3.7109375" customWidth="1"/>
    <col min="3" max="3" width="7.7109375" customWidth="1"/>
    <col min="4" max="4" width="34.28515625" customWidth="1"/>
    <col min="5" max="5" width="6.85546875" customWidth="1"/>
    <col min="6" max="6" width="4.140625" customWidth="1"/>
    <col min="7" max="7" width="5.85546875" customWidth="1"/>
    <col min="8" max="8" width="7" customWidth="1"/>
    <col min="9" max="9" width="6.7109375" customWidth="1"/>
    <col min="10" max="10" width="6.140625" customWidth="1"/>
    <col min="11" max="14" width="9.140625" hidden="1" customWidth="1"/>
    <col min="15" max="15" width="3" customWidth="1"/>
  </cols>
  <sheetData>
    <row r="1" spans="1:15" ht="13.5">
      <c r="A1" s="89" t="s">
        <v>333</v>
      </c>
      <c r="B1" s="85"/>
      <c r="C1" s="85"/>
      <c r="D1" s="85"/>
      <c r="E1" s="89" t="s">
        <v>346</v>
      </c>
      <c r="F1" s="85"/>
      <c r="G1" s="86"/>
      <c r="H1" s="85"/>
      <c r="I1" s="85"/>
      <c r="J1" s="86"/>
      <c r="K1" s="87"/>
      <c r="L1" s="85"/>
      <c r="M1" s="85"/>
      <c r="N1" s="85"/>
      <c r="O1" s="85"/>
    </row>
    <row r="2" spans="1:15" ht="13.5">
      <c r="A2" s="89" t="s">
        <v>11</v>
      </c>
      <c r="B2" s="85"/>
      <c r="C2" s="85"/>
      <c r="D2" s="85"/>
      <c r="E2" s="89" t="s">
        <v>110</v>
      </c>
      <c r="F2" s="85"/>
      <c r="G2" s="86"/>
      <c r="H2" s="104"/>
      <c r="I2" s="85"/>
      <c r="J2" s="86"/>
      <c r="K2" s="87"/>
      <c r="L2" s="85"/>
      <c r="M2" s="85"/>
      <c r="N2" s="85"/>
      <c r="O2" s="85"/>
    </row>
    <row r="3" spans="1:15" ht="13.5">
      <c r="A3" s="89" t="s">
        <v>347</v>
      </c>
      <c r="B3" s="85"/>
      <c r="C3" s="85"/>
      <c r="D3" s="85"/>
      <c r="E3" s="89" t="s">
        <v>348</v>
      </c>
      <c r="F3" s="85"/>
      <c r="G3" s="86"/>
      <c r="H3" s="85"/>
      <c r="I3" s="85"/>
      <c r="J3" s="86"/>
      <c r="K3" s="87"/>
      <c r="L3" s="85"/>
      <c r="M3" s="85"/>
      <c r="N3" s="85"/>
      <c r="O3" s="85"/>
    </row>
    <row r="4" spans="1:15" ht="13.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ht="13.5">
      <c r="A5" s="89" t="s">
        <v>336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ht="6.75" customHeight="1">
      <c r="A6" s="89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1:15" ht="18.75" customHeight="1">
      <c r="A7" s="85"/>
      <c r="B7" s="105"/>
      <c r="C7" s="106"/>
      <c r="D7" s="90" t="s">
        <v>327</v>
      </c>
      <c r="E7" s="88"/>
      <c r="F7" s="85"/>
      <c r="G7" s="86"/>
      <c r="H7" s="86"/>
      <c r="I7" s="86"/>
      <c r="J7" s="86"/>
      <c r="K7" s="87"/>
      <c r="L7" s="87"/>
      <c r="M7" s="88"/>
      <c r="N7" s="88"/>
      <c r="O7" s="85"/>
    </row>
    <row r="8" spans="1:15" ht="13.5">
      <c r="A8" s="91" t="s">
        <v>22</v>
      </c>
      <c r="B8" s="91" t="s">
        <v>23</v>
      </c>
      <c r="C8" s="91" t="s">
        <v>24</v>
      </c>
      <c r="D8" s="91" t="s">
        <v>25</v>
      </c>
      <c r="E8" s="91" t="s">
        <v>26</v>
      </c>
      <c r="F8" s="91" t="s">
        <v>27</v>
      </c>
      <c r="G8" s="91" t="s">
        <v>28</v>
      </c>
      <c r="H8" s="91" t="s">
        <v>29</v>
      </c>
      <c r="I8" s="91" t="s">
        <v>30</v>
      </c>
      <c r="J8" s="91" t="s">
        <v>31</v>
      </c>
      <c r="K8" s="108" t="s">
        <v>32</v>
      </c>
      <c r="L8" s="109"/>
      <c r="M8" s="110" t="s">
        <v>33</v>
      </c>
      <c r="N8" s="109"/>
      <c r="O8" s="91" t="s">
        <v>3</v>
      </c>
    </row>
    <row r="9" spans="1:15" ht="13.5">
      <c r="A9" s="93" t="s">
        <v>48</v>
      </c>
      <c r="B9" s="93" t="s">
        <v>49</v>
      </c>
      <c r="C9" s="107"/>
      <c r="D9" s="93" t="s">
        <v>50</v>
      </c>
      <c r="E9" s="93" t="s">
        <v>51</v>
      </c>
      <c r="F9" s="93" t="s">
        <v>52</v>
      </c>
      <c r="G9" s="93" t="s">
        <v>53</v>
      </c>
      <c r="H9" s="160" t="s">
        <v>345</v>
      </c>
      <c r="I9" s="93" t="s">
        <v>54</v>
      </c>
      <c r="J9" s="93"/>
      <c r="K9" s="93" t="s">
        <v>28</v>
      </c>
      <c r="L9" s="93" t="s">
        <v>31</v>
      </c>
      <c r="M9" s="112" t="s">
        <v>28</v>
      </c>
      <c r="N9" s="93" t="s">
        <v>31</v>
      </c>
      <c r="O9" s="93" t="s">
        <v>55</v>
      </c>
    </row>
    <row r="10" spans="1:15" ht="11.25" customHeight="1">
      <c r="A10" s="94"/>
      <c r="B10" s="95"/>
      <c r="C10" s="96"/>
      <c r="D10" s="97"/>
      <c r="E10" s="98"/>
      <c r="F10" s="99"/>
      <c r="G10" s="100"/>
      <c r="H10" s="100"/>
      <c r="I10" s="100"/>
      <c r="J10" s="100"/>
      <c r="K10" s="101"/>
      <c r="L10" s="101"/>
      <c r="M10" s="98"/>
      <c r="N10" s="98"/>
      <c r="O10" s="99"/>
    </row>
    <row r="11" spans="1:15">
      <c r="A11" s="94"/>
      <c r="B11" s="143" t="s">
        <v>131</v>
      </c>
      <c r="C11" s="96"/>
      <c r="D11" s="97"/>
      <c r="E11" s="98"/>
      <c r="F11" s="99"/>
      <c r="G11" s="100"/>
      <c r="H11" s="100"/>
      <c r="I11" s="100"/>
      <c r="J11" s="100"/>
      <c r="K11" s="101"/>
      <c r="L11" s="101"/>
      <c r="M11" s="98"/>
      <c r="N11" s="98"/>
      <c r="O11" s="99"/>
    </row>
    <row r="12" spans="1:15">
      <c r="A12" s="94"/>
      <c r="B12" s="96" t="s">
        <v>132</v>
      </c>
      <c r="C12" s="96"/>
      <c r="D12" s="97"/>
      <c r="E12" s="98"/>
      <c r="F12" s="99"/>
      <c r="G12" s="100"/>
      <c r="H12" s="100"/>
      <c r="I12" s="100"/>
      <c r="J12" s="100"/>
      <c r="K12" s="101"/>
      <c r="L12" s="101"/>
      <c r="M12" s="98"/>
      <c r="N12" s="98"/>
      <c r="O12" s="99"/>
    </row>
    <row r="13" spans="1:15" ht="14.25" customHeight="1">
      <c r="A13" s="94">
        <v>1</v>
      </c>
      <c r="B13" s="95" t="s">
        <v>142</v>
      </c>
      <c r="C13" s="96" t="s">
        <v>143</v>
      </c>
      <c r="D13" s="97" t="s">
        <v>144</v>
      </c>
      <c r="E13" s="98">
        <v>74.459999999999994</v>
      </c>
      <c r="F13" s="99" t="s">
        <v>136</v>
      </c>
      <c r="G13" s="100"/>
      <c r="H13" s="100">
        <f>ROUND(E13*G13,2)</f>
        <v>0</v>
      </c>
      <c r="I13" s="100"/>
      <c r="J13" s="100">
        <f>ROUND(E13*G13,2)</f>
        <v>0</v>
      </c>
      <c r="K13" s="101">
        <v>2.9749999999999999E-2</v>
      </c>
      <c r="L13" s="101">
        <f>E13*K13</f>
        <v>2.2151849999999995</v>
      </c>
      <c r="M13" s="98"/>
      <c r="N13" s="98">
        <f>E13*M13</f>
        <v>0</v>
      </c>
      <c r="O13" s="99">
        <v>20</v>
      </c>
    </row>
    <row r="14" spans="1:15" ht="26.25" customHeight="1">
      <c r="A14" s="94">
        <v>2</v>
      </c>
      <c r="B14" s="95" t="s">
        <v>142</v>
      </c>
      <c r="C14" s="96" t="s">
        <v>146</v>
      </c>
      <c r="D14" s="97" t="s">
        <v>147</v>
      </c>
      <c r="E14" s="98">
        <v>74.459999999999994</v>
      </c>
      <c r="F14" s="99" t="s">
        <v>136</v>
      </c>
      <c r="G14" s="100"/>
      <c r="H14" s="100">
        <f>ROUND(E14*G14,2)</f>
        <v>0</v>
      </c>
      <c r="I14" s="100"/>
      <c r="J14" s="100">
        <f>ROUND(E14*G14,2)</f>
        <v>0</v>
      </c>
      <c r="K14" s="101">
        <v>3.3E-4</v>
      </c>
      <c r="L14" s="101">
        <f>E14*K14</f>
        <v>2.4571799999999998E-2</v>
      </c>
      <c r="M14" s="98"/>
      <c r="N14" s="98">
        <f>E14*M14</f>
        <v>0</v>
      </c>
      <c r="O14" s="99">
        <v>20</v>
      </c>
    </row>
    <row r="15" spans="1:15" ht="16.5" customHeight="1">
      <c r="A15" s="94"/>
      <c r="B15" s="95"/>
      <c r="C15" s="96"/>
      <c r="D15" s="144" t="s">
        <v>149</v>
      </c>
      <c r="E15" s="145">
        <f>J15</f>
        <v>0</v>
      </c>
      <c r="F15" s="99"/>
      <c r="G15" s="100"/>
      <c r="H15" s="145">
        <f>SUM(H11:H14)</f>
        <v>0</v>
      </c>
      <c r="I15" s="145">
        <f>SUM(I11:I14)</f>
        <v>0</v>
      </c>
      <c r="J15" s="145">
        <f>SUM(J11:J14)</f>
        <v>0</v>
      </c>
      <c r="K15" s="101"/>
      <c r="L15" s="146">
        <f>SUM(L11:L14)</f>
        <v>2.2397567999999994</v>
      </c>
      <c r="M15" s="98"/>
      <c r="N15" s="147">
        <f>SUM(N11:N14)</f>
        <v>0</v>
      </c>
      <c r="O15" s="99"/>
    </row>
    <row r="16" spans="1:15" ht="9" customHeight="1">
      <c r="A16" s="94"/>
      <c r="B16" s="95"/>
      <c r="C16" s="96"/>
      <c r="D16" s="97"/>
      <c r="E16" s="98"/>
      <c r="F16" s="99"/>
      <c r="G16" s="100"/>
      <c r="H16" s="100"/>
      <c r="I16" s="100"/>
      <c r="J16" s="100"/>
      <c r="K16" s="101"/>
      <c r="L16" s="101"/>
      <c r="M16" s="98"/>
      <c r="N16" s="98"/>
      <c r="O16" s="99"/>
    </row>
    <row r="17" spans="1:15">
      <c r="A17" s="94"/>
      <c r="B17" s="96" t="s">
        <v>150</v>
      </c>
      <c r="C17" s="96"/>
      <c r="D17" s="97"/>
      <c r="E17" s="98"/>
      <c r="F17" s="99"/>
      <c r="G17" s="100"/>
      <c r="H17" s="100"/>
      <c r="I17" s="100"/>
      <c r="J17" s="100"/>
      <c r="K17" s="101"/>
      <c r="L17" s="101"/>
      <c r="M17" s="98"/>
      <c r="N17" s="98"/>
      <c r="O17" s="99"/>
    </row>
    <row r="18" spans="1:15" ht="15" customHeight="1">
      <c r="A18" s="94">
        <v>3</v>
      </c>
      <c r="B18" s="95" t="s">
        <v>151</v>
      </c>
      <c r="C18" s="96" t="s">
        <v>152</v>
      </c>
      <c r="D18" s="97" t="s">
        <v>153</v>
      </c>
      <c r="E18" s="98">
        <v>20.8</v>
      </c>
      <c r="F18" s="99" t="s">
        <v>136</v>
      </c>
      <c r="G18" s="100"/>
      <c r="H18" s="100">
        <f t="shared" ref="H18:H28" si="0">ROUND(E18*G18,2)</f>
        <v>0</v>
      </c>
      <c r="I18" s="100"/>
      <c r="J18" s="100">
        <f t="shared" ref="J18:J28" si="1">ROUND(E18*G18,2)</f>
        <v>0</v>
      </c>
      <c r="K18" s="101">
        <v>1.66E-3</v>
      </c>
      <c r="L18" s="101">
        <f t="shared" ref="L18:L28" si="2">E18*K18</f>
        <v>3.4528000000000003E-2</v>
      </c>
      <c r="M18" s="98"/>
      <c r="N18" s="98">
        <f t="shared" ref="N18:N28" si="3">E18*M18</f>
        <v>0</v>
      </c>
      <c r="O18" s="99">
        <v>20</v>
      </c>
    </row>
    <row r="19" spans="1:15" ht="29.25" customHeight="1">
      <c r="A19" s="94">
        <v>4</v>
      </c>
      <c r="B19" s="95" t="s">
        <v>142</v>
      </c>
      <c r="C19" s="96" t="s">
        <v>156</v>
      </c>
      <c r="D19" s="97" t="s">
        <v>157</v>
      </c>
      <c r="E19" s="98">
        <v>20.8</v>
      </c>
      <c r="F19" s="99" t="s">
        <v>136</v>
      </c>
      <c r="G19" s="100"/>
      <c r="H19" s="100">
        <f t="shared" si="0"/>
        <v>0</v>
      </c>
      <c r="I19" s="100"/>
      <c r="J19" s="100">
        <f t="shared" si="1"/>
        <v>0</v>
      </c>
      <c r="K19" s="101">
        <v>2.0000000000000002E-5</v>
      </c>
      <c r="L19" s="101">
        <f t="shared" si="2"/>
        <v>4.1600000000000003E-4</v>
      </c>
      <c r="M19" s="98"/>
      <c r="N19" s="98">
        <f t="shared" si="3"/>
        <v>0</v>
      </c>
      <c r="O19" s="99">
        <v>20</v>
      </c>
    </row>
    <row r="20" spans="1:15" ht="13.5" customHeight="1">
      <c r="A20" s="94">
        <v>5</v>
      </c>
      <c r="B20" s="95" t="s">
        <v>160</v>
      </c>
      <c r="C20" s="96" t="s">
        <v>165</v>
      </c>
      <c r="D20" s="97" t="s">
        <v>166</v>
      </c>
      <c r="E20" s="98">
        <v>74.459999999999994</v>
      </c>
      <c r="F20" s="99" t="s">
        <v>136</v>
      </c>
      <c r="G20" s="100"/>
      <c r="H20" s="100">
        <f t="shared" si="0"/>
        <v>0</v>
      </c>
      <c r="I20" s="100"/>
      <c r="J20" s="100">
        <f t="shared" si="1"/>
        <v>0</v>
      </c>
      <c r="K20" s="101"/>
      <c r="L20" s="101">
        <f t="shared" si="2"/>
        <v>0</v>
      </c>
      <c r="M20" s="98">
        <v>4.5999999999999999E-2</v>
      </c>
      <c r="N20" s="98">
        <f t="shared" si="3"/>
        <v>3.4251599999999995</v>
      </c>
      <c r="O20" s="99">
        <v>20</v>
      </c>
    </row>
    <row r="21" spans="1:15" ht="15.75" customHeight="1">
      <c r="A21" s="94">
        <v>6</v>
      </c>
      <c r="B21" s="95" t="s">
        <v>160</v>
      </c>
      <c r="C21" s="96" t="s">
        <v>168</v>
      </c>
      <c r="D21" s="97" t="s">
        <v>169</v>
      </c>
      <c r="E21" s="98">
        <v>3.4249999999999998</v>
      </c>
      <c r="F21" s="99" t="s">
        <v>170</v>
      </c>
      <c r="G21" s="100"/>
      <c r="H21" s="100">
        <f t="shared" si="0"/>
        <v>0</v>
      </c>
      <c r="I21" s="100"/>
      <c r="J21" s="100">
        <f t="shared" si="1"/>
        <v>0</v>
      </c>
      <c r="K21" s="101"/>
      <c r="L21" s="101">
        <f t="shared" si="2"/>
        <v>0</v>
      </c>
      <c r="M21" s="98"/>
      <c r="N21" s="98">
        <f t="shared" si="3"/>
        <v>0</v>
      </c>
      <c r="O21" s="99">
        <v>20</v>
      </c>
    </row>
    <row r="22" spans="1:15" ht="13.5" customHeight="1">
      <c r="A22" s="94">
        <v>7</v>
      </c>
      <c r="B22" s="95" t="s">
        <v>160</v>
      </c>
      <c r="C22" s="96" t="s">
        <v>172</v>
      </c>
      <c r="D22" s="97" t="s">
        <v>173</v>
      </c>
      <c r="E22" s="98">
        <v>3.4249999999999998</v>
      </c>
      <c r="F22" s="99" t="s">
        <v>170</v>
      </c>
      <c r="G22" s="100"/>
      <c r="H22" s="100">
        <f t="shared" si="0"/>
        <v>0</v>
      </c>
      <c r="I22" s="100"/>
      <c r="J22" s="100">
        <f t="shared" si="1"/>
        <v>0</v>
      </c>
      <c r="K22" s="101"/>
      <c r="L22" s="101">
        <f t="shared" si="2"/>
        <v>0</v>
      </c>
      <c r="M22" s="98"/>
      <c r="N22" s="98">
        <f t="shared" si="3"/>
        <v>0</v>
      </c>
      <c r="O22" s="99">
        <v>20</v>
      </c>
    </row>
    <row r="23" spans="1:15" ht="24" customHeight="1">
      <c r="A23" s="94">
        <v>8</v>
      </c>
      <c r="B23" s="95" t="s">
        <v>160</v>
      </c>
      <c r="C23" s="96" t="s">
        <v>175</v>
      </c>
      <c r="D23" s="97" t="s">
        <v>176</v>
      </c>
      <c r="E23" s="98">
        <v>34.25</v>
      </c>
      <c r="F23" s="99" t="s">
        <v>170</v>
      </c>
      <c r="G23" s="100"/>
      <c r="H23" s="100">
        <f t="shared" si="0"/>
        <v>0</v>
      </c>
      <c r="I23" s="100"/>
      <c r="J23" s="100">
        <f t="shared" si="1"/>
        <v>0</v>
      </c>
      <c r="K23" s="101"/>
      <c r="L23" s="101">
        <f t="shared" si="2"/>
        <v>0</v>
      </c>
      <c r="M23" s="98"/>
      <c r="N23" s="98">
        <f t="shared" si="3"/>
        <v>0</v>
      </c>
      <c r="O23" s="99">
        <v>20</v>
      </c>
    </row>
    <row r="24" spans="1:15" ht="27" customHeight="1">
      <c r="A24" s="94">
        <v>9</v>
      </c>
      <c r="B24" s="95" t="s">
        <v>160</v>
      </c>
      <c r="C24" s="96" t="s">
        <v>178</v>
      </c>
      <c r="D24" s="97" t="s">
        <v>179</v>
      </c>
      <c r="E24" s="98">
        <v>3.4249999999999998</v>
      </c>
      <c r="F24" s="99" t="s">
        <v>170</v>
      </c>
      <c r="G24" s="100"/>
      <c r="H24" s="100">
        <f t="shared" si="0"/>
        <v>0</v>
      </c>
      <c r="I24" s="100"/>
      <c r="J24" s="100">
        <f t="shared" si="1"/>
        <v>0</v>
      </c>
      <c r="K24" s="101"/>
      <c r="L24" s="101">
        <f t="shared" si="2"/>
        <v>0</v>
      </c>
      <c r="M24" s="98"/>
      <c r="N24" s="98">
        <f t="shared" si="3"/>
        <v>0</v>
      </c>
      <c r="O24" s="99">
        <v>20</v>
      </c>
    </row>
    <row r="25" spans="1:15" ht="25.5" customHeight="1">
      <c r="A25" s="94">
        <v>10</v>
      </c>
      <c r="B25" s="95" t="s">
        <v>160</v>
      </c>
      <c r="C25" s="96" t="s">
        <v>181</v>
      </c>
      <c r="D25" s="97" t="s">
        <v>182</v>
      </c>
      <c r="E25" s="98">
        <v>34.25</v>
      </c>
      <c r="F25" s="99" t="s">
        <v>170</v>
      </c>
      <c r="G25" s="100"/>
      <c r="H25" s="100">
        <f t="shared" si="0"/>
        <v>0</v>
      </c>
      <c r="I25" s="100"/>
      <c r="J25" s="100">
        <f t="shared" si="1"/>
        <v>0</v>
      </c>
      <c r="K25" s="101"/>
      <c r="L25" s="101">
        <f t="shared" si="2"/>
        <v>0</v>
      </c>
      <c r="M25" s="98"/>
      <c r="N25" s="98">
        <f t="shared" si="3"/>
        <v>0</v>
      </c>
      <c r="O25" s="99">
        <v>20</v>
      </c>
    </row>
    <row r="26" spans="1:15" ht="27" customHeight="1">
      <c r="A26" s="94">
        <v>11</v>
      </c>
      <c r="B26" s="95" t="s">
        <v>160</v>
      </c>
      <c r="C26" s="96" t="s">
        <v>184</v>
      </c>
      <c r="D26" s="97" t="s">
        <v>185</v>
      </c>
      <c r="E26" s="98">
        <v>3.4249999999999998</v>
      </c>
      <c r="F26" s="99" t="s">
        <v>170</v>
      </c>
      <c r="G26" s="100"/>
      <c r="H26" s="100">
        <f t="shared" si="0"/>
        <v>0</v>
      </c>
      <c r="I26" s="100"/>
      <c r="J26" s="100">
        <f t="shared" si="1"/>
        <v>0</v>
      </c>
      <c r="K26" s="101"/>
      <c r="L26" s="101">
        <f t="shared" si="2"/>
        <v>0</v>
      </c>
      <c r="M26" s="98"/>
      <c r="N26" s="98">
        <f t="shared" si="3"/>
        <v>0</v>
      </c>
      <c r="O26" s="99">
        <v>20</v>
      </c>
    </row>
    <row r="27" spans="1:15" ht="15" customHeight="1">
      <c r="A27" s="94">
        <v>12</v>
      </c>
      <c r="B27" s="95" t="s">
        <v>142</v>
      </c>
      <c r="C27" s="96" t="s">
        <v>187</v>
      </c>
      <c r="D27" s="97" t="s">
        <v>188</v>
      </c>
      <c r="E27" s="98">
        <v>2.2749999999999999</v>
      </c>
      <c r="F27" s="99" t="s">
        <v>170</v>
      </c>
      <c r="G27" s="100"/>
      <c r="H27" s="100">
        <f t="shared" si="0"/>
        <v>0</v>
      </c>
      <c r="I27" s="100"/>
      <c r="J27" s="100">
        <f t="shared" si="1"/>
        <v>0</v>
      </c>
      <c r="K27" s="101"/>
      <c r="L27" s="101">
        <f t="shared" si="2"/>
        <v>0</v>
      </c>
      <c r="M27" s="98"/>
      <c r="N27" s="98">
        <f t="shared" si="3"/>
        <v>0</v>
      </c>
      <c r="O27" s="99">
        <v>20</v>
      </c>
    </row>
    <row r="28" spans="1:15" ht="26.25" customHeight="1">
      <c r="A28" s="94">
        <v>13</v>
      </c>
      <c r="B28" s="95" t="s">
        <v>142</v>
      </c>
      <c r="C28" s="96" t="s">
        <v>191</v>
      </c>
      <c r="D28" s="97" t="s">
        <v>192</v>
      </c>
      <c r="E28" s="98">
        <v>2.2749999999999999</v>
      </c>
      <c r="F28" s="99" t="s">
        <v>170</v>
      </c>
      <c r="G28" s="100"/>
      <c r="H28" s="100">
        <f t="shared" si="0"/>
        <v>0</v>
      </c>
      <c r="I28" s="100"/>
      <c r="J28" s="100">
        <f t="shared" si="1"/>
        <v>0</v>
      </c>
      <c r="K28" s="101"/>
      <c r="L28" s="101">
        <f t="shared" si="2"/>
        <v>0</v>
      </c>
      <c r="M28" s="98"/>
      <c r="N28" s="98">
        <f t="shared" si="3"/>
        <v>0</v>
      </c>
      <c r="O28" s="99">
        <v>20</v>
      </c>
    </row>
    <row r="29" spans="1:15" ht="18" customHeight="1">
      <c r="A29" s="94"/>
      <c r="B29" s="95"/>
      <c r="C29" s="96"/>
      <c r="D29" s="144" t="s">
        <v>194</v>
      </c>
      <c r="E29" s="145">
        <f>J29</f>
        <v>0</v>
      </c>
      <c r="F29" s="99"/>
      <c r="G29" s="100"/>
      <c r="H29" s="145">
        <f>SUM(H17:H28)</f>
        <v>0</v>
      </c>
      <c r="I29" s="145">
        <f>SUM(I17:I28)</f>
        <v>0</v>
      </c>
      <c r="J29" s="145">
        <f>SUM(J17:J28)</f>
        <v>0</v>
      </c>
      <c r="K29" s="101"/>
      <c r="L29" s="146">
        <f>SUM(L17:L28)</f>
        <v>3.4944000000000003E-2</v>
      </c>
      <c r="M29" s="98"/>
      <c r="N29" s="147">
        <f>SUM(N17:N28)</f>
        <v>3.4251599999999995</v>
      </c>
      <c r="O29" s="99"/>
    </row>
    <row r="30" spans="1:15" ht="15" customHeight="1">
      <c r="A30" s="94"/>
      <c r="B30" s="95"/>
      <c r="C30" s="96"/>
      <c r="D30" s="144" t="s">
        <v>195</v>
      </c>
      <c r="E30" s="145">
        <f>J30</f>
        <v>0</v>
      </c>
      <c r="F30" s="99"/>
      <c r="G30" s="100"/>
      <c r="H30" s="145">
        <f>+H15+H29</f>
        <v>0</v>
      </c>
      <c r="I30" s="145">
        <f>+I15+I29</f>
        <v>0</v>
      </c>
      <c r="J30" s="145">
        <f>+J15+J29</f>
        <v>0</v>
      </c>
      <c r="K30" s="101"/>
      <c r="L30" s="146">
        <f>+L15+L29</f>
        <v>2.2747007999999993</v>
      </c>
      <c r="M30" s="98"/>
      <c r="N30" s="147">
        <f>+N15+N29</f>
        <v>3.4251599999999995</v>
      </c>
      <c r="O30" s="99"/>
    </row>
    <row r="31" spans="1:15">
      <c r="A31" s="94"/>
      <c r="B31" s="95"/>
      <c r="C31" s="96"/>
      <c r="D31" s="97"/>
      <c r="E31" s="98"/>
      <c r="F31" s="99"/>
      <c r="G31" s="100"/>
      <c r="H31" s="100"/>
      <c r="I31" s="100"/>
      <c r="J31" s="100"/>
      <c r="K31" s="101"/>
      <c r="L31" s="101"/>
      <c r="M31" s="98"/>
      <c r="N31" s="98"/>
      <c r="O31" s="99"/>
    </row>
    <row r="32" spans="1:15">
      <c r="A32" s="94"/>
      <c r="B32" s="143" t="s">
        <v>196</v>
      </c>
      <c r="C32" s="96"/>
      <c r="D32" s="97"/>
      <c r="E32" s="98"/>
      <c r="F32" s="99"/>
      <c r="G32" s="100"/>
      <c r="H32" s="100"/>
      <c r="I32" s="100"/>
      <c r="J32" s="100"/>
      <c r="K32" s="101"/>
      <c r="L32" s="101"/>
      <c r="M32" s="98"/>
      <c r="N32" s="98"/>
      <c r="O32" s="99"/>
    </row>
    <row r="33" spans="1:15">
      <c r="A33" s="94"/>
      <c r="B33" s="96" t="s">
        <v>276</v>
      </c>
      <c r="C33" s="96"/>
      <c r="D33" s="97"/>
      <c r="E33" s="98"/>
      <c r="F33" s="99"/>
      <c r="G33" s="100"/>
      <c r="H33" s="100"/>
      <c r="I33" s="100"/>
      <c r="J33" s="100"/>
      <c r="K33" s="101"/>
      <c r="L33" s="101"/>
      <c r="M33" s="98"/>
      <c r="N33" s="98"/>
      <c r="O33" s="99"/>
    </row>
    <row r="34" spans="1:15">
      <c r="A34" s="94">
        <v>14</v>
      </c>
      <c r="B34" s="95" t="s">
        <v>277</v>
      </c>
      <c r="C34" s="96" t="s">
        <v>278</v>
      </c>
      <c r="D34" s="97" t="s">
        <v>279</v>
      </c>
      <c r="E34" s="98">
        <v>1</v>
      </c>
      <c r="F34" s="99" t="s">
        <v>213</v>
      </c>
      <c r="G34" s="100"/>
      <c r="H34" s="100">
        <f>ROUND(E34*G34,2)</f>
        <v>0</v>
      </c>
      <c r="I34" s="100"/>
      <c r="J34" s="100">
        <f t="shared" ref="J34:J41" si="4">ROUND(E34*G34,2)</f>
        <v>0</v>
      </c>
      <c r="K34" s="101"/>
      <c r="L34" s="101">
        <f t="shared" ref="L34:L41" si="5">E34*K34</f>
        <v>0</v>
      </c>
      <c r="M34" s="98"/>
      <c r="N34" s="98">
        <f t="shared" ref="N34:N41" si="6">E34*M34</f>
        <v>0</v>
      </c>
      <c r="O34" s="99">
        <v>20</v>
      </c>
    </row>
    <row r="35" spans="1:15" ht="12" customHeight="1">
      <c r="A35" s="94">
        <v>15</v>
      </c>
      <c r="B35" s="95" t="s">
        <v>210</v>
      </c>
      <c r="C35" s="96" t="s">
        <v>280</v>
      </c>
      <c r="D35" s="97" t="s">
        <v>281</v>
      </c>
      <c r="E35" s="98">
        <v>1</v>
      </c>
      <c r="F35" s="99" t="s">
        <v>213</v>
      </c>
      <c r="G35" s="100"/>
      <c r="H35" s="100"/>
      <c r="I35" s="100">
        <f>ROUND(E35*G35,2)</f>
        <v>0</v>
      </c>
      <c r="J35" s="100">
        <f t="shared" si="4"/>
        <v>0</v>
      </c>
      <c r="K35" s="101"/>
      <c r="L35" s="101">
        <f t="shared" si="5"/>
        <v>0</v>
      </c>
      <c r="M35" s="98"/>
      <c r="N35" s="98">
        <f t="shared" si="6"/>
        <v>0</v>
      </c>
      <c r="O35" s="99">
        <v>20</v>
      </c>
    </row>
    <row r="36" spans="1:15" ht="24.75" customHeight="1">
      <c r="A36" s="94">
        <v>16</v>
      </c>
      <c r="B36" s="95" t="s">
        <v>277</v>
      </c>
      <c r="C36" s="96" t="s">
        <v>282</v>
      </c>
      <c r="D36" s="97" t="s">
        <v>283</v>
      </c>
      <c r="E36" s="98">
        <v>1</v>
      </c>
      <c r="F36" s="99" t="s">
        <v>284</v>
      </c>
      <c r="G36" s="100"/>
      <c r="H36" s="100">
        <f>ROUND(E36*G36,2)</f>
        <v>0</v>
      </c>
      <c r="I36" s="100"/>
      <c r="J36" s="100">
        <f t="shared" si="4"/>
        <v>0</v>
      </c>
      <c r="K36" s="101">
        <v>2.0799999999999998E-3</v>
      </c>
      <c r="L36" s="101">
        <f t="shared" si="5"/>
        <v>2.0799999999999998E-3</v>
      </c>
      <c r="M36" s="98"/>
      <c r="N36" s="98">
        <f t="shared" si="6"/>
        <v>0</v>
      </c>
      <c r="O36" s="99">
        <v>20</v>
      </c>
    </row>
    <row r="37" spans="1:15" ht="12.75" customHeight="1">
      <c r="A37" s="94">
        <v>17</v>
      </c>
      <c r="B37" s="95" t="s">
        <v>210</v>
      </c>
      <c r="C37" s="96" t="s">
        <v>285</v>
      </c>
      <c r="D37" s="97" t="s">
        <v>286</v>
      </c>
      <c r="E37" s="98">
        <v>1</v>
      </c>
      <c r="F37" s="99" t="s">
        <v>213</v>
      </c>
      <c r="G37" s="100"/>
      <c r="H37" s="100"/>
      <c r="I37" s="100">
        <f>ROUND(E37*G37,2)</f>
        <v>0</v>
      </c>
      <c r="J37" s="100">
        <f t="shared" si="4"/>
        <v>0</v>
      </c>
      <c r="K37" s="101"/>
      <c r="L37" s="101">
        <f t="shared" si="5"/>
        <v>0</v>
      </c>
      <c r="M37" s="98"/>
      <c r="N37" s="98">
        <f t="shared" si="6"/>
        <v>0</v>
      </c>
      <c r="O37" s="99">
        <v>20</v>
      </c>
    </row>
    <row r="38" spans="1:15" ht="13.5" customHeight="1">
      <c r="A38" s="94">
        <v>18</v>
      </c>
      <c r="B38" s="95" t="s">
        <v>277</v>
      </c>
      <c r="C38" s="96" t="s">
        <v>287</v>
      </c>
      <c r="D38" s="97" t="s">
        <v>288</v>
      </c>
      <c r="E38" s="98">
        <v>1</v>
      </c>
      <c r="F38" s="99" t="s">
        <v>284</v>
      </c>
      <c r="G38" s="100"/>
      <c r="H38" s="100">
        <f>ROUND(E38*G38,2)</f>
        <v>0</v>
      </c>
      <c r="I38" s="100"/>
      <c r="J38" s="100">
        <f t="shared" si="4"/>
        <v>0</v>
      </c>
      <c r="K38" s="101">
        <v>1.0000000000000001E-5</v>
      </c>
      <c r="L38" s="101">
        <f t="shared" si="5"/>
        <v>1.0000000000000001E-5</v>
      </c>
      <c r="M38" s="98"/>
      <c r="N38" s="98">
        <f t="shared" si="6"/>
        <v>0</v>
      </c>
      <c r="O38" s="99">
        <v>20</v>
      </c>
    </row>
    <row r="39" spans="1:15" ht="12" customHeight="1">
      <c r="A39" s="94">
        <v>19</v>
      </c>
      <c r="B39" s="95" t="s">
        <v>277</v>
      </c>
      <c r="C39" s="96" t="s">
        <v>289</v>
      </c>
      <c r="D39" s="97" t="s">
        <v>290</v>
      </c>
      <c r="E39" s="98">
        <v>4</v>
      </c>
      <c r="F39" s="99" t="s">
        <v>284</v>
      </c>
      <c r="G39" s="100"/>
      <c r="H39" s="100">
        <f>ROUND(E39*G39,2)</f>
        <v>0</v>
      </c>
      <c r="I39" s="100"/>
      <c r="J39" s="100">
        <f t="shared" si="4"/>
        <v>0</v>
      </c>
      <c r="K39" s="101">
        <v>1.1199999999999999E-3</v>
      </c>
      <c r="L39" s="101">
        <f t="shared" si="5"/>
        <v>4.4799999999999996E-3</v>
      </c>
      <c r="M39" s="98"/>
      <c r="N39" s="98">
        <f t="shared" si="6"/>
        <v>0</v>
      </c>
      <c r="O39" s="99">
        <v>20</v>
      </c>
    </row>
    <row r="40" spans="1:15" ht="25.5" customHeight="1">
      <c r="A40" s="94">
        <v>20</v>
      </c>
      <c r="B40" s="95" t="s">
        <v>277</v>
      </c>
      <c r="C40" s="96" t="s">
        <v>291</v>
      </c>
      <c r="D40" s="97" t="s">
        <v>292</v>
      </c>
      <c r="E40" s="98">
        <v>4.915</v>
      </c>
      <c r="F40" s="99" t="s">
        <v>55</v>
      </c>
      <c r="G40" s="100"/>
      <c r="H40" s="100">
        <f>ROUND(E40*G40,2)</f>
        <v>0</v>
      </c>
      <c r="I40" s="100"/>
      <c r="J40" s="100">
        <f t="shared" si="4"/>
        <v>0</v>
      </c>
      <c r="K40" s="101"/>
      <c r="L40" s="101">
        <f t="shared" si="5"/>
        <v>0</v>
      </c>
      <c r="M40" s="98"/>
      <c r="N40" s="98">
        <f t="shared" si="6"/>
        <v>0</v>
      </c>
      <c r="O40" s="99">
        <v>20</v>
      </c>
    </row>
    <row r="41" spans="1:15" ht="24" customHeight="1">
      <c r="A41" s="94">
        <v>21</v>
      </c>
      <c r="B41" s="95" t="s">
        <v>277</v>
      </c>
      <c r="C41" s="96" t="s">
        <v>293</v>
      </c>
      <c r="D41" s="97" t="s">
        <v>294</v>
      </c>
      <c r="E41" s="98">
        <v>4.915</v>
      </c>
      <c r="F41" s="99" t="s">
        <v>55</v>
      </c>
      <c r="G41" s="100"/>
      <c r="H41" s="100">
        <f>ROUND(E41*G41,2)</f>
        <v>0</v>
      </c>
      <c r="I41" s="100"/>
      <c r="J41" s="100">
        <f t="shared" si="4"/>
        <v>0</v>
      </c>
      <c r="K41" s="101"/>
      <c r="L41" s="101">
        <f t="shared" si="5"/>
        <v>0</v>
      </c>
      <c r="M41" s="98"/>
      <c r="N41" s="98">
        <f t="shared" si="6"/>
        <v>0</v>
      </c>
      <c r="O41" s="99">
        <v>20</v>
      </c>
    </row>
    <row r="42" spans="1:15" ht="14.25" customHeight="1">
      <c r="A42" s="94"/>
      <c r="B42" s="95"/>
      <c r="C42" s="96"/>
      <c r="D42" s="144" t="s">
        <v>295</v>
      </c>
      <c r="E42" s="145">
        <f>J42</f>
        <v>0</v>
      </c>
      <c r="F42" s="99"/>
      <c r="G42" s="100"/>
      <c r="H42" s="145">
        <f>SUM(H32:H41)</f>
        <v>0</v>
      </c>
      <c r="I42" s="145">
        <f>SUM(I32:I41)</f>
        <v>0</v>
      </c>
      <c r="J42" s="145">
        <f>SUM(J32:J41)</f>
        <v>0</v>
      </c>
      <c r="K42" s="101"/>
      <c r="L42" s="146">
        <f>SUM(L32:L41)</f>
        <v>6.5699999999999995E-3</v>
      </c>
      <c r="M42" s="98"/>
      <c r="N42" s="147">
        <f>SUM(N32:N41)</f>
        <v>0</v>
      </c>
      <c r="O42" s="99"/>
    </row>
    <row r="43" spans="1:15">
      <c r="A43" s="94"/>
      <c r="B43" s="95"/>
      <c r="C43" s="96"/>
      <c r="D43" s="97"/>
      <c r="E43" s="98"/>
      <c r="F43" s="99"/>
      <c r="G43" s="100"/>
      <c r="H43" s="100"/>
      <c r="I43" s="100"/>
      <c r="J43" s="100"/>
      <c r="K43" s="101"/>
      <c r="L43" s="101"/>
      <c r="M43" s="98"/>
      <c r="N43" s="98"/>
      <c r="O43" s="99"/>
    </row>
    <row r="44" spans="1:15">
      <c r="A44" s="94"/>
      <c r="B44" s="96" t="s">
        <v>296</v>
      </c>
      <c r="C44" s="96"/>
      <c r="D44" s="97"/>
      <c r="E44" s="98"/>
      <c r="F44" s="99"/>
      <c r="G44" s="100"/>
      <c r="H44" s="100"/>
      <c r="I44" s="100"/>
      <c r="J44" s="100"/>
      <c r="K44" s="101"/>
      <c r="L44" s="101"/>
      <c r="M44" s="98"/>
      <c r="N44" s="98"/>
      <c r="O44" s="99"/>
    </row>
    <row r="45" spans="1:15" ht="12.75" customHeight="1">
      <c r="A45" s="94">
        <v>22</v>
      </c>
      <c r="B45" s="95" t="s">
        <v>297</v>
      </c>
      <c r="C45" s="96" t="s">
        <v>298</v>
      </c>
      <c r="D45" s="97" t="s">
        <v>299</v>
      </c>
      <c r="E45" s="98">
        <v>8.84</v>
      </c>
      <c r="F45" s="99" t="s">
        <v>136</v>
      </c>
      <c r="G45" s="100"/>
      <c r="H45" s="100">
        <f>ROUND(E45*G45,2)</f>
        <v>0</v>
      </c>
      <c r="I45" s="100"/>
      <c r="J45" s="100">
        <f>ROUND(E45*G45,2)</f>
        <v>0</v>
      </c>
      <c r="K45" s="101">
        <v>3.5720000000000002E-2</v>
      </c>
      <c r="L45" s="101">
        <f>E45*K45</f>
        <v>0.31576480000000001</v>
      </c>
      <c r="M45" s="98"/>
      <c r="N45" s="98">
        <f>E45*M45</f>
        <v>0</v>
      </c>
      <c r="O45" s="99">
        <v>20</v>
      </c>
    </row>
    <row r="46" spans="1:15" ht="24.75" customHeight="1">
      <c r="A46" s="94">
        <v>23</v>
      </c>
      <c r="B46" s="95" t="s">
        <v>297</v>
      </c>
      <c r="C46" s="96" t="s">
        <v>300</v>
      </c>
      <c r="D46" s="97" t="s">
        <v>301</v>
      </c>
      <c r="E46" s="98">
        <v>20.8</v>
      </c>
      <c r="F46" s="99" t="s">
        <v>136</v>
      </c>
      <c r="G46" s="100"/>
      <c r="H46" s="100">
        <f>ROUND(E46*G46,2)</f>
        <v>0</v>
      </c>
      <c r="I46" s="100"/>
      <c r="J46" s="100">
        <f>ROUND(E46*G46,2)</f>
        <v>0</v>
      </c>
      <c r="K46" s="101">
        <v>1.738E-2</v>
      </c>
      <c r="L46" s="101">
        <f>E46*K46</f>
        <v>0.36150399999999999</v>
      </c>
      <c r="M46" s="98"/>
      <c r="N46" s="98">
        <f>E46*M46</f>
        <v>0</v>
      </c>
      <c r="O46" s="99">
        <v>20</v>
      </c>
    </row>
    <row r="47" spans="1:15" ht="22.5" customHeight="1">
      <c r="A47" s="94">
        <v>24</v>
      </c>
      <c r="B47" s="95" t="s">
        <v>297</v>
      </c>
      <c r="C47" s="96" t="s">
        <v>302</v>
      </c>
      <c r="D47" s="97" t="s">
        <v>303</v>
      </c>
      <c r="E47" s="98">
        <v>8.7170000000000005</v>
      </c>
      <c r="F47" s="99" t="s">
        <v>55</v>
      </c>
      <c r="G47" s="100"/>
      <c r="H47" s="100">
        <f>ROUND(E47*G47,2)</f>
        <v>0</v>
      </c>
      <c r="I47" s="100"/>
      <c r="J47" s="100">
        <f>ROUND(E47*G47,2)</f>
        <v>0</v>
      </c>
      <c r="K47" s="101"/>
      <c r="L47" s="101">
        <f>E47*K47</f>
        <v>0</v>
      </c>
      <c r="M47" s="98"/>
      <c r="N47" s="98">
        <f>E47*M47</f>
        <v>0</v>
      </c>
      <c r="O47" s="99">
        <v>20</v>
      </c>
    </row>
    <row r="48" spans="1:15" ht="15" customHeight="1">
      <c r="A48" s="94">
        <v>25</v>
      </c>
      <c r="B48" s="95" t="s">
        <v>297</v>
      </c>
      <c r="C48" s="96" t="s">
        <v>304</v>
      </c>
      <c r="D48" s="97" t="s">
        <v>305</v>
      </c>
      <c r="E48" s="98">
        <v>8.7170000000000005</v>
      </c>
      <c r="F48" s="99" t="s">
        <v>55</v>
      </c>
      <c r="G48" s="100"/>
      <c r="H48" s="100">
        <f>ROUND(E48*G48,2)</f>
        <v>0</v>
      </c>
      <c r="I48" s="100"/>
      <c r="J48" s="100">
        <f>ROUND(E48*G48,2)</f>
        <v>0</v>
      </c>
      <c r="K48" s="101"/>
      <c r="L48" s="101">
        <f>E48*K48</f>
        <v>0</v>
      </c>
      <c r="M48" s="98"/>
      <c r="N48" s="98">
        <f>E48*M48</f>
        <v>0</v>
      </c>
      <c r="O48" s="99">
        <v>20</v>
      </c>
    </row>
    <row r="49" spans="1:15" ht="16.5" customHeight="1">
      <c r="A49" s="94"/>
      <c r="B49" s="95"/>
      <c r="C49" s="96"/>
      <c r="D49" s="144" t="s">
        <v>306</v>
      </c>
      <c r="E49" s="145">
        <f>J49</f>
        <v>0</v>
      </c>
      <c r="F49" s="99"/>
      <c r="G49" s="100"/>
      <c r="H49" s="145">
        <f>SUM(H44:H48)</f>
        <v>0</v>
      </c>
      <c r="I49" s="145">
        <f>SUM(I44:I48)</f>
        <v>0</v>
      </c>
      <c r="J49" s="145">
        <f>SUM(J44:J48)</f>
        <v>0</v>
      </c>
      <c r="K49" s="101"/>
      <c r="L49" s="146">
        <f>SUM(L44:L48)</f>
        <v>0.6772688</v>
      </c>
      <c r="M49" s="98"/>
      <c r="N49" s="147">
        <f>SUM(N44:N48)</f>
        <v>0</v>
      </c>
      <c r="O49" s="99"/>
    </row>
    <row r="50" spans="1:15">
      <c r="A50" s="94"/>
      <c r="B50" s="95"/>
      <c r="C50" s="96"/>
      <c r="D50" s="97"/>
      <c r="E50" s="98"/>
      <c r="F50" s="99"/>
      <c r="G50" s="100"/>
      <c r="H50" s="100"/>
      <c r="I50" s="100"/>
      <c r="J50" s="100"/>
      <c r="K50" s="101"/>
      <c r="L50" s="101"/>
      <c r="M50" s="98"/>
      <c r="N50" s="98"/>
      <c r="O50" s="99"/>
    </row>
    <row r="51" spans="1:15">
      <c r="A51" s="94"/>
      <c r="B51" s="96" t="s">
        <v>197</v>
      </c>
      <c r="C51" s="96"/>
      <c r="D51" s="97"/>
      <c r="E51" s="98"/>
      <c r="F51" s="99"/>
      <c r="G51" s="100"/>
      <c r="H51" s="100"/>
      <c r="I51" s="100"/>
      <c r="J51" s="100"/>
      <c r="K51" s="101"/>
      <c r="L51" s="101"/>
      <c r="M51" s="98"/>
      <c r="N51" s="98"/>
      <c r="O51" s="99"/>
    </row>
    <row r="52" spans="1:15" ht="13.5" customHeight="1">
      <c r="A52" s="94">
        <v>26</v>
      </c>
      <c r="B52" s="95" t="s">
        <v>198</v>
      </c>
      <c r="C52" s="96" t="s">
        <v>199</v>
      </c>
      <c r="D52" s="97" t="s">
        <v>200</v>
      </c>
      <c r="E52" s="98">
        <v>24</v>
      </c>
      <c r="F52" s="99" t="s">
        <v>201</v>
      </c>
      <c r="G52" s="100"/>
      <c r="H52" s="100">
        <f>ROUND(E52*G52,2)</f>
        <v>0</v>
      </c>
      <c r="I52" s="100"/>
      <c r="J52" s="100">
        <f t="shared" ref="J52:J57" si="7">ROUND(E52*G52,2)</f>
        <v>0</v>
      </c>
      <c r="K52" s="101">
        <v>1.06E-3</v>
      </c>
      <c r="L52" s="101">
        <f t="shared" ref="L52:L57" si="8">E52*K52</f>
        <v>2.5439999999999997E-2</v>
      </c>
      <c r="M52" s="98"/>
      <c r="N52" s="98">
        <f t="shared" ref="N52:N57" si="9">E52*M52</f>
        <v>0</v>
      </c>
      <c r="O52" s="99">
        <v>20</v>
      </c>
    </row>
    <row r="53" spans="1:15" ht="12.75" customHeight="1">
      <c r="A53" s="94">
        <v>27</v>
      </c>
      <c r="B53" s="95" t="s">
        <v>198</v>
      </c>
      <c r="C53" s="96" t="s">
        <v>206</v>
      </c>
      <c r="D53" s="97" t="s">
        <v>207</v>
      </c>
      <c r="E53" s="98">
        <v>20.8</v>
      </c>
      <c r="F53" s="99" t="s">
        <v>136</v>
      </c>
      <c r="G53" s="100"/>
      <c r="H53" s="100">
        <f>ROUND(E53*G53,2)</f>
        <v>0</v>
      </c>
      <c r="I53" s="100"/>
      <c r="J53" s="100">
        <f t="shared" si="7"/>
        <v>0</v>
      </c>
      <c r="K53" s="101">
        <v>1.2999999999999999E-4</v>
      </c>
      <c r="L53" s="101">
        <f t="shared" si="8"/>
        <v>2.7039999999999998E-3</v>
      </c>
      <c r="M53" s="98"/>
      <c r="N53" s="98">
        <f t="shared" si="9"/>
        <v>0</v>
      </c>
      <c r="O53" s="99">
        <v>20</v>
      </c>
    </row>
    <row r="54" spans="1:15" ht="14.25" customHeight="1">
      <c r="A54" s="94">
        <v>28</v>
      </c>
      <c r="B54" s="95" t="s">
        <v>210</v>
      </c>
      <c r="C54" s="96" t="s">
        <v>211</v>
      </c>
      <c r="D54" s="97" t="s">
        <v>212</v>
      </c>
      <c r="E54" s="98">
        <v>21.9</v>
      </c>
      <c r="F54" s="99" t="s">
        <v>213</v>
      </c>
      <c r="G54" s="100"/>
      <c r="H54" s="100"/>
      <c r="I54" s="100">
        <f>ROUND(E54*G54,2)</f>
        <v>0</v>
      </c>
      <c r="J54" s="100">
        <f t="shared" si="7"/>
        <v>0</v>
      </c>
      <c r="K54" s="101">
        <v>2.0999999999999999E-3</v>
      </c>
      <c r="L54" s="101">
        <f t="shared" si="8"/>
        <v>4.5989999999999996E-2</v>
      </c>
      <c r="M54" s="98"/>
      <c r="N54" s="98">
        <f t="shared" si="9"/>
        <v>0</v>
      </c>
      <c r="O54" s="99">
        <v>20</v>
      </c>
    </row>
    <row r="55" spans="1:15" ht="12" customHeight="1">
      <c r="A55" s="94">
        <v>29</v>
      </c>
      <c r="B55" s="95" t="s">
        <v>198</v>
      </c>
      <c r="C55" s="96" t="s">
        <v>217</v>
      </c>
      <c r="D55" s="97" t="s">
        <v>218</v>
      </c>
      <c r="E55" s="98">
        <v>20.8</v>
      </c>
      <c r="F55" s="99" t="s">
        <v>136</v>
      </c>
      <c r="G55" s="100"/>
      <c r="H55" s="100">
        <f>ROUND(E55*G55,2)</f>
        <v>0</v>
      </c>
      <c r="I55" s="100"/>
      <c r="J55" s="100">
        <f t="shared" si="7"/>
        <v>0</v>
      </c>
      <c r="K55" s="101">
        <v>6.3000000000000003E-4</v>
      </c>
      <c r="L55" s="101">
        <f t="shared" si="8"/>
        <v>1.3104000000000001E-2</v>
      </c>
      <c r="M55" s="98"/>
      <c r="N55" s="98">
        <f t="shared" si="9"/>
        <v>0</v>
      </c>
      <c r="O55" s="99">
        <v>20</v>
      </c>
    </row>
    <row r="56" spans="1:15" ht="24" customHeight="1">
      <c r="A56" s="94">
        <v>30</v>
      </c>
      <c r="B56" s="95" t="s">
        <v>198</v>
      </c>
      <c r="C56" s="96" t="s">
        <v>220</v>
      </c>
      <c r="D56" s="97" t="s">
        <v>221</v>
      </c>
      <c r="E56" s="98">
        <v>6.2539999999999996</v>
      </c>
      <c r="F56" s="99" t="s">
        <v>55</v>
      </c>
      <c r="G56" s="100"/>
      <c r="H56" s="100">
        <f>ROUND(E56*G56,2)</f>
        <v>0</v>
      </c>
      <c r="I56" s="100"/>
      <c r="J56" s="100">
        <f t="shared" si="7"/>
        <v>0</v>
      </c>
      <c r="K56" s="101"/>
      <c r="L56" s="101">
        <f t="shared" si="8"/>
        <v>0</v>
      </c>
      <c r="M56" s="98"/>
      <c r="N56" s="98">
        <f t="shared" si="9"/>
        <v>0</v>
      </c>
      <c r="O56" s="99">
        <v>20</v>
      </c>
    </row>
    <row r="57" spans="1:15" ht="27" customHeight="1">
      <c r="A57" s="94">
        <v>31</v>
      </c>
      <c r="B57" s="95" t="s">
        <v>198</v>
      </c>
      <c r="C57" s="96" t="s">
        <v>223</v>
      </c>
      <c r="D57" s="97" t="s">
        <v>224</v>
      </c>
      <c r="E57" s="98">
        <v>6.2539999999999996</v>
      </c>
      <c r="F57" s="99" t="s">
        <v>55</v>
      </c>
      <c r="G57" s="100"/>
      <c r="H57" s="100">
        <f>ROUND(E57*G57,2)</f>
        <v>0</v>
      </c>
      <c r="I57" s="100"/>
      <c r="J57" s="100">
        <f t="shared" si="7"/>
        <v>0</v>
      </c>
      <c r="K57" s="101"/>
      <c r="L57" s="101">
        <f t="shared" si="8"/>
        <v>0</v>
      </c>
      <c r="M57" s="98"/>
      <c r="N57" s="98">
        <f t="shared" si="9"/>
        <v>0</v>
      </c>
      <c r="O57" s="99">
        <v>20</v>
      </c>
    </row>
    <row r="58" spans="1:15" ht="13.5" customHeight="1">
      <c r="A58" s="94"/>
      <c r="B58" s="95"/>
      <c r="C58" s="96"/>
      <c r="D58" s="144" t="s">
        <v>226</v>
      </c>
      <c r="E58" s="145">
        <f>J58</f>
        <v>0</v>
      </c>
      <c r="F58" s="99"/>
      <c r="G58" s="100"/>
      <c r="H58" s="145">
        <f>SUM(H51:H57)</f>
        <v>0</v>
      </c>
      <c r="I58" s="145">
        <f>SUM(I51:I57)</f>
        <v>0</v>
      </c>
      <c r="J58" s="145">
        <f>SUM(J51:J57)</f>
        <v>0</v>
      </c>
      <c r="K58" s="101"/>
      <c r="L58" s="146">
        <f>SUM(L51:L57)</f>
        <v>8.7237999999999996E-2</v>
      </c>
      <c r="M58" s="98"/>
      <c r="N58" s="147">
        <f>SUM(N51:N57)</f>
        <v>0</v>
      </c>
      <c r="O58" s="99"/>
    </row>
    <row r="59" spans="1:15">
      <c r="A59" s="94"/>
      <c r="B59" s="95"/>
      <c r="C59" s="96"/>
      <c r="D59" s="97"/>
      <c r="E59" s="98"/>
      <c r="F59" s="99"/>
      <c r="G59" s="100"/>
      <c r="H59" s="100"/>
      <c r="I59" s="100"/>
      <c r="J59" s="100"/>
      <c r="K59" s="101"/>
      <c r="L59" s="101"/>
      <c r="M59" s="98"/>
      <c r="N59" s="98"/>
      <c r="O59" s="99"/>
    </row>
    <row r="60" spans="1:15">
      <c r="A60" s="94"/>
      <c r="B60" s="96" t="s">
        <v>307</v>
      </c>
      <c r="C60" s="96"/>
      <c r="D60" s="97"/>
      <c r="E60" s="98"/>
      <c r="F60" s="99"/>
      <c r="G60" s="100"/>
      <c r="H60" s="100"/>
      <c r="I60" s="100"/>
      <c r="J60" s="100"/>
      <c r="K60" s="101"/>
      <c r="L60" s="101"/>
      <c r="M60" s="98"/>
      <c r="N60" s="98"/>
      <c r="O60" s="99"/>
    </row>
    <row r="61" spans="1:15" ht="13.5" customHeight="1">
      <c r="A61" s="94">
        <v>32</v>
      </c>
      <c r="B61" s="95" t="s">
        <v>308</v>
      </c>
      <c r="C61" s="96" t="s">
        <v>309</v>
      </c>
      <c r="D61" s="97" t="s">
        <v>310</v>
      </c>
      <c r="E61" s="98">
        <v>4</v>
      </c>
      <c r="F61" s="99" t="s">
        <v>136</v>
      </c>
      <c r="G61" s="100"/>
      <c r="H61" s="100">
        <f>ROUND(E61*G61,2)</f>
        <v>0</v>
      </c>
      <c r="I61" s="100"/>
      <c r="J61" s="100">
        <f>ROUND(E61*G61,2)</f>
        <v>0</v>
      </c>
      <c r="K61" s="101">
        <v>5.1159999999999997E-2</v>
      </c>
      <c r="L61" s="101">
        <f>E61*K61</f>
        <v>0.20463999999999999</v>
      </c>
      <c r="M61" s="98"/>
      <c r="N61" s="98">
        <f>E61*M61</f>
        <v>0</v>
      </c>
      <c r="O61" s="99">
        <v>20</v>
      </c>
    </row>
    <row r="62" spans="1:15" ht="12" customHeight="1">
      <c r="A62" s="94">
        <v>33</v>
      </c>
      <c r="B62" s="95" t="s">
        <v>210</v>
      </c>
      <c r="C62" s="96" t="s">
        <v>311</v>
      </c>
      <c r="D62" s="97" t="s">
        <v>312</v>
      </c>
      <c r="E62" s="98">
        <v>4.2</v>
      </c>
      <c r="F62" s="99" t="s">
        <v>136</v>
      </c>
      <c r="G62" s="100"/>
      <c r="H62" s="100"/>
      <c r="I62" s="100">
        <f>ROUND(E62*G62,2)</f>
        <v>0</v>
      </c>
      <c r="J62" s="100">
        <f>ROUND(E62*G62,2)</f>
        <v>0</v>
      </c>
      <c r="K62" s="101">
        <v>1.6E-2</v>
      </c>
      <c r="L62" s="101">
        <f>E62*K62</f>
        <v>6.720000000000001E-2</v>
      </c>
      <c r="M62" s="98"/>
      <c r="N62" s="98">
        <f>E62*M62</f>
        <v>0</v>
      </c>
      <c r="O62" s="99">
        <v>20</v>
      </c>
    </row>
    <row r="63" spans="1:15" ht="12" customHeight="1">
      <c r="A63" s="94">
        <v>34</v>
      </c>
      <c r="B63" s="95" t="s">
        <v>308</v>
      </c>
      <c r="C63" s="96" t="s">
        <v>313</v>
      </c>
      <c r="D63" s="97" t="s">
        <v>314</v>
      </c>
      <c r="E63" s="98">
        <v>4</v>
      </c>
      <c r="F63" s="99" t="s">
        <v>136</v>
      </c>
      <c r="G63" s="100"/>
      <c r="H63" s="100">
        <f>ROUND(E63*G63,2)</f>
        <v>0</v>
      </c>
      <c r="I63" s="100"/>
      <c r="J63" s="100">
        <f>ROUND(E63*G63,2)</f>
        <v>0</v>
      </c>
      <c r="K63" s="101">
        <v>2.7E-4</v>
      </c>
      <c r="L63" s="101">
        <f>E63*K63</f>
        <v>1.08E-3</v>
      </c>
      <c r="M63" s="98"/>
      <c r="N63" s="98">
        <f>E63*M63</f>
        <v>0</v>
      </c>
      <c r="O63" s="99">
        <v>20</v>
      </c>
    </row>
    <row r="64" spans="1:15" ht="25.5" customHeight="1">
      <c r="A64" s="94">
        <v>35</v>
      </c>
      <c r="B64" s="95" t="s">
        <v>308</v>
      </c>
      <c r="C64" s="96" t="s">
        <v>315</v>
      </c>
      <c r="D64" s="97" t="s">
        <v>316</v>
      </c>
      <c r="E64" s="98">
        <v>1.67</v>
      </c>
      <c r="F64" s="99" t="s">
        <v>55</v>
      </c>
      <c r="G64" s="100"/>
      <c r="H64" s="100">
        <f>ROUND(E64*G64,2)</f>
        <v>0</v>
      </c>
      <c r="I64" s="100"/>
      <c r="J64" s="100">
        <f>ROUND(E64*G64,2)</f>
        <v>0</v>
      </c>
      <c r="K64" s="101"/>
      <c r="L64" s="101">
        <f>E64*K64</f>
        <v>0</v>
      </c>
      <c r="M64" s="98"/>
      <c r="N64" s="98">
        <f>E64*M64</f>
        <v>0</v>
      </c>
      <c r="O64" s="99">
        <v>20</v>
      </c>
    </row>
    <row r="65" spans="1:15" ht="24" customHeight="1">
      <c r="A65" s="94">
        <v>36</v>
      </c>
      <c r="B65" s="95" t="s">
        <v>308</v>
      </c>
      <c r="C65" s="96" t="s">
        <v>317</v>
      </c>
      <c r="D65" s="97" t="s">
        <v>318</v>
      </c>
      <c r="E65" s="98">
        <v>1.67</v>
      </c>
      <c r="F65" s="99" t="s">
        <v>55</v>
      </c>
      <c r="G65" s="100"/>
      <c r="H65" s="100">
        <f>ROUND(E65*G65,2)</f>
        <v>0</v>
      </c>
      <c r="I65" s="100"/>
      <c r="J65" s="100">
        <f>ROUND(E65*G65,2)</f>
        <v>0</v>
      </c>
      <c r="K65" s="101"/>
      <c r="L65" s="101">
        <f>E65*K65</f>
        <v>0</v>
      </c>
      <c r="M65" s="98"/>
      <c r="N65" s="98">
        <f>E65*M65</f>
        <v>0</v>
      </c>
      <c r="O65" s="99">
        <v>20</v>
      </c>
    </row>
    <row r="66" spans="1:15" ht="12.75" customHeight="1">
      <c r="A66" s="94"/>
      <c r="B66" s="95"/>
      <c r="C66" s="96"/>
      <c r="D66" s="144" t="s">
        <v>319</v>
      </c>
      <c r="E66" s="145">
        <f>J66</f>
        <v>0</v>
      </c>
      <c r="F66" s="99"/>
      <c r="G66" s="100"/>
      <c r="H66" s="145">
        <f>SUM(H60:H65)</f>
        <v>0</v>
      </c>
      <c r="I66" s="145">
        <f>SUM(I60:I65)</f>
        <v>0</v>
      </c>
      <c r="J66" s="145">
        <f>SUM(J60:J65)</f>
        <v>0</v>
      </c>
      <c r="K66" s="101"/>
      <c r="L66" s="146">
        <f>SUM(L60:L65)</f>
        <v>0.27292</v>
      </c>
      <c r="M66" s="98"/>
      <c r="N66" s="147">
        <f>SUM(N60:N65)</f>
        <v>0</v>
      </c>
      <c r="O66" s="99"/>
    </row>
    <row r="67" spans="1:15">
      <c r="A67" s="94"/>
      <c r="B67" s="95"/>
      <c r="C67" s="96"/>
      <c r="D67" s="97"/>
      <c r="E67" s="98"/>
      <c r="F67" s="99"/>
      <c r="G67" s="100"/>
      <c r="H67" s="100"/>
      <c r="I67" s="100"/>
      <c r="J67" s="100"/>
      <c r="K67" s="101"/>
      <c r="L67" s="101"/>
      <c r="M67" s="98"/>
      <c r="N67" s="98"/>
      <c r="O67" s="99"/>
    </row>
    <row r="68" spans="1:15">
      <c r="A68" s="94"/>
      <c r="B68" s="96" t="s">
        <v>227</v>
      </c>
      <c r="C68" s="96"/>
      <c r="D68" s="97"/>
      <c r="E68" s="98"/>
      <c r="F68" s="99"/>
      <c r="G68" s="100"/>
      <c r="H68" s="100"/>
      <c r="I68" s="100"/>
      <c r="J68" s="100"/>
      <c r="K68" s="101"/>
      <c r="L68" s="101"/>
      <c r="M68" s="98"/>
      <c r="N68" s="98"/>
      <c r="O68" s="99"/>
    </row>
    <row r="69" spans="1:15" ht="27" customHeight="1">
      <c r="A69" s="94">
        <v>37</v>
      </c>
      <c r="B69" s="95" t="s">
        <v>228</v>
      </c>
      <c r="C69" s="96" t="s">
        <v>229</v>
      </c>
      <c r="D69" s="97" t="s">
        <v>230</v>
      </c>
      <c r="E69" s="98">
        <v>2.2000000000000002</v>
      </c>
      <c r="F69" s="99" t="s">
        <v>136</v>
      </c>
      <c r="G69" s="100"/>
      <c r="H69" s="100">
        <f>ROUND(E69*G69,2)</f>
        <v>0</v>
      </c>
      <c r="I69" s="100"/>
      <c r="J69" s="100">
        <f>ROUND(E69*G69,2)</f>
        <v>0</v>
      </c>
      <c r="K69" s="101">
        <v>2.5999999999999998E-4</v>
      </c>
      <c r="L69" s="101">
        <f>E69*K69</f>
        <v>5.7200000000000003E-4</v>
      </c>
      <c r="M69" s="98"/>
      <c r="N69" s="98">
        <f>E69*M69</f>
        <v>0</v>
      </c>
      <c r="O69" s="99">
        <v>20</v>
      </c>
    </row>
    <row r="70" spans="1:15" ht="12" customHeight="1">
      <c r="A70" s="94">
        <v>38</v>
      </c>
      <c r="B70" s="95" t="s">
        <v>228</v>
      </c>
      <c r="C70" s="96" t="s">
        <v>233</v>
      </c>
      <c r="D70" s="97" t="s">
        <v>234</v>
      </c>
      <c r="E70" s="98">
        <v>2.2000000000000002</v>
      </c>
      <c r="F70" s="99" t="s">
        <v>136</v>
      </c>
      <c r="G70" s="100"/>
      <c r="H70" s="100">
        <f>ROUND(E70*G70,2)</f>
        <v>0</v>
      </c>
      <c r="I70" s="100"/>
      <c r="J70" s="100">
        <f>ROUND(E70*G70,2)</f>
        <v>0</v>
      </c>
      <c r="K70" s="101">
        <v>8.0000000000000007E-5</v>
      </c>
      <c r="L70" s="101">
        <f>E70*K70</f>
        <v>1.7600000000000002E-4</v>
      </c>
      <c r="M70" s="98"/>
      <c r="N70" s="98">
        <f>E70*M70</f>
        <v>0</v>
      </c>
      <c r="O70" s="99">
        <v>20</v>
      </c>
    </row>
    <row r="71" spans="1:15">
      <c r="A71" s="94"/>
      <c r="B71" s="95"/>
      <c r="C71" s="96"/>
      <c r="D71" s="144" t="s">
        <v>236</v>
      </c>
      <c r="E71" s="145">
        <f>J71</f>
        <v>0</v>
      </c>
      <c r="F71" s="99"/>
      <c r="G71" s="100"/>
      <c r="H71" s="145">
        <f>SUM(H68:H70)</f>
        <v>0</v>
      </c>
      <c r="I71" s="145">
        <f>SUM(I68:I70)</f>
        <v>0</v>
      </c>
      <c r="J71" s="145">
        <f>SUM(J68:J70)</f>
        <v>0</v>
      </c>
      <c r="K71" s="101"/>
      <c r="L71" s="146">
        <f>SUM(L68:L70)</f>
        <v>7.4800000000000008E-4</v>
      </c>
      <c r="M71" s="98"/>
      <c r="N71" s="147">
        <f>SUM(N68:N70)</f>
        <v>0</v>
      </c>
      <c r="O71" s="99"/>
    </row>
    <row r="72" spans="1:15">
      <c r="A72" s="94"/>
      <c r="B72" s="95"/>
      <c r="C72" s="96"/>
      <c r="D72" s="97"/>
      <c r="E72" s="98"/>
      <c r="F72" s="99"/>
      <c r="G72" s="100"/>
      <c r="H72" s="100"/>
      <c r="I72" s="100"/>
      <c r="J72" s="100"/>
      <c r="K72" s="101"/>
      <c r="L72" s="101"/>
      <c r="M72" s="98"/>
      <c r="N72" s="98"/>
      <c r="O72" s="99"/>
    </row>
    <row r="73" spans="1:15">
      <c r="A73" s="94"/>
      <c r="B73" s="96" t="s">
        <v>237</v>
      </c>
      <c r="C73" s="96"/>
      <c r="D73" s="97"/>
      <c r="E73" s="98"/>
      <c r="F73" s="99"/>
      <c r="G73" s="100"/>
      <c r="H73" s="100"/>
      <c r="I73" s="100"/>
      <c r="J73" s="100"/>
      <c r="K73" s="101"/>
      <c r="L73" s="101"/>
      <c r="M73" s="98"/>
      <c r="N73" s="98"/>
      <c r="O73" s="99"/>
    </row>
    <row r="74" spans="1:15" ht="18" customHeight="1">
      <c r="A74" s="94">
        <v>39</v>
      </c>
      <c r="B74" s="95" t="s">
        <v>238</v>
      </c>
      <c r="C74" s="96" t="s">
        <v>239</v>
      </c>
      <c r="D74" s="97" t="s">
        <v>240</v>
      </c>
      <c r="E74" s="98">
        <v>104.1</v>
      </c>
      <c r="F74" s="99" t="s">
        <v>136</v>
      </c>
      <c r="G74" s="100"/>
      <c r="H74" s="100">
        <f>ROUND(E74*G74,2)</f>
        <v>0</v>
      </c>
      <c r="I74" s="100"/>
      <c r="J74" s="100">
        <f>ROUND(E74*G74,2)</f>
        <v>0</v>
      </c>
      <c r="K74" s="101">
        <v>2.9999999999999997E-4</v>
      </c>
      <c r="L74" s="101">
        <f>E74*K74</f>
        <v>3.1229999999999994E-2</v>
      </c>
      <c r="M74" s="98"/>
      <c r="N74" s="98">
        <f>E74*M74</f>
        <v>0</v>
      </c>
      <c r="O74" s="99">
        <v>20</v>
      </c>
    </row>
    <row r="75" spans="1:15" ht="13.5" customHeight="1">
      <c r="A75" s="94"/>
      <c r="B75" s="95"/>
      <c r="C75" s="96"/>
      <c r="D75" s="144" t="s">
        <v>242</v>
      </c>
      <c r="E75" s="145">
        <f>J75</f>
        <v>0</v>
      </c>
      <c r="F75" s="99"/>
      <c r="G75" s="100"/>
      <c r="H75" s="145">
        <f>SUM(H73:H74)</f>
        <v>0</v>
      </c>
      <c r="I75" s="145">
        <f>SUM(I73:I74)</f>
        <v>0</v>
      </c>
      <c r="J75" s="145">
        <f>SUM(J73:J74)</f>
        <v>0</v>
      </c>
      <c r="K75" s="101"/>
      <c r="L75" s="146">
        <f>SUM(L73:L74)</f>
        <v>3.1229999999999994E-2</v>
      </c>
      <c r="M75" s="98"/>
      <c r="N75" s="147">
        <f>SUM(N73:N74)</f>
        <v>0</v>
      </c>
      <c r="O75" s="99"/>
    </row>
    <row r="76" spans="1:15">
      <c r="A76" s="94"/>
      <c r="B76" s="95"/>
      <c r="C76" s="96"/>
      <c r="D76" s="97"/>
      <c r="E76" s="98"/>
      <c r="F76" s="99"/>
      <c r="G76" s="100"/>
      <c r="H76" s="100"/>
      <c r="I76" s="100"/>
      <c r="J76" s="100"/>
      <c r="K76" s="101"/>
      <c r="L76" s="101"/>
      <c r="M76" s="98"/>
      <c r="N76" s="98"/>
      <c r="O76" s="99"/>
    </row>
    <row r="77" spans="1:15" ht="13.5" customHeight="1">
      <c r="A77" s="94"/>
      <c r="B77" s="95"/>
      <c r="C77" s="96"/>
      <c r="D77" s="144" t="s">
        <v>243</v>
      </c>
      <c r="E77" s="145">
        <f>J77</f>
        <v>0</v>
      </c>
      <c r="F77" s="99"/>
      <c r="G77" s="100"/>
      <c r="H77" s="145">
        <f>+H42+H49+H58+H66+H71+H75</f>
        <v>0</v>
      </c>
      <c r="I77" s="145">
        <f>+I42+I49+I58+I66+I71+I75</f>
        <v>0</v>
      </c>
      <c r="J77" s="145">
        <f>+J42+J49+J58+J66+J71+J75</f>
        <v>0</v>
      </c>
      <c r="K77" s="101"/>
      <c r="L77" s="146">
        <f>+L42+L49+L58+L66+L71+L75</f>
        <v>1.0759748</v>
      </c>
      <c r="M77" s="98"/>
      <c r="N77" s="147">
        <f>+N42+N49+N58+N66+N71+N75</f>
        <v>0</v>
      </c>
      <c r="O77" s="99"/>
    </row>
    <row r="78" spans="1:15">
      <c r="A78" s="94"/>
      <c r="B78" s="95"/>
      <c r="C78" s="96"/>
      <c r="D78" s="97"/>
      <c r="E78" s="98"/>
      <c r="F78" s="99"/>
      <c r="G78" s="100"/>
      <c r="H78" s="100"/>
      <c r="I78" s="100"/>
      <c r="J78" s="100"/>
      <c r="K78" s="101"/>
      <c r="L78" s="101"/>
      <c r="M78" s="98"/>
      <c r="N78" s="98"/>
      <c r="O78" s="99"/>
    </row>
    <row r="79" spans="1:15">
      <c r="A79" s="94"/>
      <c r="B79" s="143" t="s">
        <v>244</v>
      </c>
      <c r="C79" s="96"/>
      <c r="D79" s="97"/>
      <c r="E79" s="98"/>
      <c r="F79" s="99"/>
      <c r="G79" s="100"/>
      <c r="H79" s="100"/>
      <c r="I79" s="100"/>
      <c r="J79" s="100"/>
      <c r="K79" s="101"/>
      <c r="L79" s="101"/>
      <c r="M79" s="98"/>
      <c r="N79" s="98"/>
      <c r="O79" s="99"/>
    </row>
    <row r="80" spans="1:15">
      <c r="A80" s="94"/>
      <c r="B80" s="96" t="s">
        <v>245</v>
      </c>
      <c r="C80" s="96"/>
      <c r="D80" s="97"/>
      <c r="E80" s="98"/>
      <c r="F80" s="99"/>
      <c r="G80" s="100"/>
      <c r="H80" s="100"/>
      <c r="I80" s="100"/>
      <c r="J80" s="100"/>
      <c r="K80" s="101"/>
      <c r="L80" s="101"/>
      <c r="M80" s="98"/>
      <c r="N80" s="98"/>
      <c r="O80" s="99"/>
    </row>
    <row r="81" spans="1:15" ht="12.75" customHeight="1">
      <c r="A81" s="94">
        <v>40</v>
      </c>
      <c r="B81" s="95" t="s">
        <v>246</v>
      </c>
      <c r="C81" s="96" t="s">
        <v>320</v>
      </c>
      <c r="D81" s="97" t="s">
        <v>321</v>
      </c>
      <c r="E81" s="98">
        <v>20</v>
      </c>
      <c r="F81" s="99" t="s">
        <v>201</v>
      </c>
      <c r="G81" s="100"/>
      <c r="H81" s="100">
        <f>ROUND(E81*G81,2)</f>
        <v>0</v>
      </c>
      <c r="I81" s="100"/>
      <c r="J81" s="100">
        <f t="shared" ref="J81:J88" si="10">ROUND(E81*G81,2)</f>
        <v>0</v>
      </c>
      <c r="K81" s="101"/>
      <c r="L81" s="101">
        <f t="shared" ref="L81:L88" si="11">E81*K81</f>
        <v>0</v>
      </c>
      <c r="M81" s="98"/>
      <c r="N81" s="98">
        <f t="shared" ref="N81:N88" si="12">E81*M81</f>
        <v>0</v>
      </c>
      <c r="O81" s="99">
        <v>20</v>
      </c>
    </row>
    <row r="82" spans="1:15">
      <c r="A82" s="94">
        <v>41</v>
      </c>
      <c r="B82" s="95" t="s">
        <v>210</v>
      </c>
      <c r="C82" s="96" t="s">
        <v>322</v>
      </c>
      <c r="D82" s="97" t="s">
        <v>323</v>
      </c>
      <c r="E82" s="98">
        <v>20</v>
      </c>
      <c r="F82" s="99" t="s">
        <v>201</v>
      </c>
      <c r="G82" s="100"/>
      <c r="H82" s="100"/>
      <c r="I82" s="100">
        <f>ROUND(E82*G82,2)</f>
        <v>0</v>
      </c>
      <c r="J82" s="100">
        <f t="shared" si="10"/>
        <v>0</v>
      </c>
      <c r="K82" s="101">
        <v>5.9000000000000003E-4</v>
      </c>
      <c r="L82" s="101">
        <f t="shared" si="11"/>
        <v>1.1800000000000001E-2</v>
      </c>
      <c r="M82" s="98"/>
      <c r="N82" s="98">
        <f t="shared" si="12"/>
        <v>0</v>
      </c>
      <c r="O82" s="99">
        <v>20</v>
      </c>
    </row>
    <row r="83" spans="1:15" ht="12" customHeight="1">
      <c r="A83" s="94">
        <v>42</v>
      </c>
      <c r="B83" s="95" t="s">
        <v>246</v>
      </c>
      <c r="C83" s="96" t="s">
        <v>247</v>
      </c>
      <c r="D83" s="97" t="s">
        <v>248</v>
      </c>
      <c r="E83" s="98">
        <v>8</v>
      </c>
      <c r="F83" s="99" t="s">
        <v>213</v>
      </c>
      <c r="G83" s="100"/>
      <c r="H83" s="100">
        <f t="shared" ref="H83:H88" si="13">ROUND(E83*G83,2)</f>
        <v>0</v>
      </c>
      <c r="I83" s="100"/>
      <c r="J83" s="100">
        <f t="shared" si="10"/>
        <v>0</v>
      </c>
      <c r="K83" s="101"/>
      <c r="L83" s="101">
        <f t="shared" si="11"/>
        <v>0</v>
      </c>
      <c r="M83" s="98"/>
      <c r="N83" s="98">
        <f t="shared" si="12"/>
        <v>0</v>
      </c>
      <c r="O83" s="99">
        <v>20</v>
      </c>
    </row>
    <row r="84" spans="1:15" ht="13.5" customHeight="1">
      <c r="A84" s="94">
        <v>43</v>
      </c>
      <c r="B84" s="95" t="s">
        <v>246</v>
      </c>
      <c r="C84" s="96" t="s">
        <v>252</v>
      </c>
      <c r="D84" s="97" t="s">
        <v>324</v>
      </c>
      <c r="E84" s="98">
        <v>1</v>
      </c>
      <c r="F84" s="99" t="s">
        <v>213</v>
      </c>
      <c r="G84" s="100"/>
      <c r="H84" s="100">
        <f t="shared" si="13"/>
        <v>0</v>
      </c>
      <c r="I84" s="100"/>
      <c r="J84" s="100">
        <f t="shared" si="10"/>
        <v>0</v>
      </c>
      <c r="K84" s="101"/>
      <c r="L84" s="101">
        <f t="shared" si="11"/>
        <v>0</v>
      </c>
      <c r="M84" s="98"/>
      <c r="N84" s="98">
        <f t="shared" si="12"/>
        <v>0</v>
      </c>
      <c r="O84" s="99">
        <v>20</v>
      </c>
    </row>
    <row r="85" spans="1:15" ht="12.75" customHeight="1">
      <c r="A85" s="94">
        <v>44</v>
      </c>
      <c r="B85" s="95" t="s">
        <v>246</v>
      </c>
      <c r="C85" s="96" t="s">
        <v>255</v>
      </c>
      <c r="D85" s="97" t="s">
        <v>256</v>
      </c>
      <c r="E85" s="98">
        <v>2</v>
      </c>
      <c r="F85" s="99" t="s">
        <v>213</v>
      </c>
      <c r="G85" s="100"/>
      <c r="H85" s="100">
        <f t="shared" si="13"/>
        <v>0</v>
      </c>
      <c r="I85" s="100"/>
      <c r="J85" s="100">
        <f t="shared" si="10"/>
        <v>0</v>
      </c>
      <c r="K85" s="101"/>
      <c r="L85" s="101">
        <f t="shared" si="11"/>
        <v>0</v>
      </c>
      <c r="M85" s="98"/>
      <c r="N85" s="98">
        <f t="shared" si="12"/>
        <v>0</v>
      </c>
      <c r="O85" s="99">
        <v>20</v>
      </c>
    </row>
    <row r="86" spans="1:15" ht="12" customHeight="1">
      <c r="A86" s="94">
        <v>45</v>
      </c>
      <c r="B86" s="95" t="s">
        <v>246</v>
      </c>
      <c r="C86" s="96" t="s">
        <v>258</v>
      </c>
      <c r="D86" s="97" t="s">
        <v>325</v>
      </c>
      <c r="E86" s="98">
        <v>1</v>
      </c>
      <c r="F86" s="99" t="s">
        <v>213</v>
      </c>
      <c r="G86" s="100"/>
      <c r="H86" s="100">
        <f t="shared" si="13"/>
        <v>0</v>
      </c>
      <c r="I86" s="100"/>
      <c r="J86" s="100">
        <f t="shared" si="10"/>
        <v>0</v>
      </c>
      <c r="K86" s="101"/>
      <c r="L86" s="101">
        <f t="shared" si="11"/>
        <v>0</v>
      </c>
      <c r="M86" s="98"/>
      <c r="N86" s="98">
        <f t="shared" si="12"/>
        <v>0</v>
      </c>
      <c r="O86" s="99">
        <v>20</v>
      </c>
    </row>
    <row r="87" spans="1:15" ht="12.75" customHeight="1">
      <c r="A87" s="94">
        <v>46</v>
      </c>
      <c r="B87" s="95" t="s">
        <v>246</v>
      </c>
      <c r="C87" s="96" t="s">
        <v>264</v>
      </c>
      <c r="D87" s="97" t="s">
        <v>326</v>
      </c>
      <c r="E87" s="98">
        <v>2</v>
      </c>
      <c r="F87" s="99" t="s">
        <v>213</v>
      </c>
      <c r="G87" s="100"/>
      <c r="H87" s="100">
        <f t="shared" si="13"/>
        <v>0</v>
      </c>
      <c r="I87" s="100"/>
      <c r="J87" s="100">
        <f t="shared" si="10"/>
        <v>0</v>
      </c>
      <c r="K87" s="101"/>
      <c r="L87" s="101">
        <f t="shared" si="11"/>
        <v>0</v>
      </c>
      <c r="M87" s="98"/>
      <c r="N87" s="98">
        <f t="shared" si="12"/>
        <v>0</v>
      </c>
      <c r="O87" s="99">
        <v>20</v>
      </c>
    </row>
    <row r="88" spans="1:15" ht="12.75" customHeight="1">
      <c r="A88" s="94">
        <v>47</v>
      </c>
      <c r="B88" s="95" t="s">
        <v>246</v>
      </c>
      <c r="C88" s="96" t="s">
        <v>267</v>
      </c>
      <c r="D88" s="97" t="s">
        <v>268</v>
      </c>
      <c r="E88" s="98">
        <v>20</v>
      </c>
      <c r="F88" s="99" t="s">
        <v>201</v>
      </c>
      <c r="G88" s="100"/>
      <c r="H88" s="100">
        <f t="shared" si="13"/>
        <v>0</v>
      </c>
      <c r="I88" s="100"/>
      <c r="J88" s="100">
        <f t="shared" si="10"/>
        <v>0</v>
      </c>
      <c r="K88" s="101"/>
      <c r="L88" s="101">
        <f t="shared" si="11"/>
        <v>0</v>
      </c>
      <c r="M88" s="98"/>
      <c r="N88" s="98">
        <f t="shared" si="12"/>
        <v>0</v>
      </c>
      <c r="O88" s="99">
        <v>20</v>
      </c>
    </row>
    <row r="89" spans="1:15" ht="12" customHeight="1">
      <c r="A89" s="94"/>
      <c r="B89" s="95"/>
      <c r="C89" s="96"/>
      <c r="D89" s="144" t="s">
        <v>273</v>
      </c>
      <c r="E89" s="145">
        <f>J89</f>
        <v>0</v>
      </c>
      <c r="F89" s="99"/>
      <c r="G89" s="100"/>
      <c r="H89" s="145">
        <f>SUM(H79:H88)</f>
        <v>0</v>
      </c>
      <c r="I89" s="145">
        <f>SUM(I79:I88)</f>
        <v>0</v>
      </c>
      <c r="J89" s="145">
        <f>SUM(J79:J88)</f>
        <v>0</v>
      </c>
      <c r="K89" s="101"/>
      <c r="L89" s="146">
        <f>SUM(L79:L88)</f>
        <v>1.1800000000000001E-2</v>
      </c>
      <c r="M89" s="98"/>
      <c r="N89" s="147">
        <f>SUM(N79:N88)</f>
        <v>0</v>
      </c>
      <c r="O89" s="99"/>
    </row>
    <row r="90" spans="1:15" ht="13.5" customHeight="1">
      <c r="A90" s="94"/>
      <c r="B90" s="95"/>
      <c r="C90" s="96"/>
      <c r="D90" s="144" t="s">
        <v>274</v>
      </c>
      <c r="E90" s="145">
        <f>J90</f>
        <v>0</v>
      </c>
      <c r="F90" s="99"/>
      <c r="G90" s="100"/>
      <c r="H90" s="145">
        <f>+H89</f>
        <v>0</v>
      </c>
      <c r="I90" s="145">
        <f>+I89</f>
        <v>0</v>
      </c>
      <c r="J90" s="145">
        <f>+J89</f>
        <v>0</v>
      </c>
      <c r="K90" s="101"/>
      <c r="L90" s="146">
        <f>+L89</f>
        <v>1.1800000000000001E-2</v>
      </c>
      <c r="M90" s="98"/>
      <c r="N90" s="147">
        <f>+N89</f>
        <v>0</v>
      </c>
      <c r="O90" s="99"/>
    </row>
    <row r="91" spans="1:15">
      <c r="A91" s="94"/>
      <c r="B91" s="95"/>
      <c r="C91" s="96"/>
      <c r="D91" s="97"/>
      <c r="E91" s="98"/>
      <c r="F91" s="99"/>
      <c r="G91" s="100"/>
      <c r="H91" s="100"/>
      <c r="I91" s="100"/>
      <c r="J91" s="100"/>
      <c r="K91" s="101"/>
      <c r="L91" s="101"/>
      <c r="M91" s="98"/>
      <c r="N91" s="98"/>
      <c r="O91" s="99"/>
    </row>
    <row r="92" spans="1:15" ht="13.5" customHeight="1">
      <c r="A92" s="94"/>
      <c r="B92" s="95"/>
      <c r="C92" s="96"/>
      <c r="D92" s="149" t="s">
        <v>275</v>
      </c>
      <c r="E92" s="145">
        <f>J92</f>
        <v>0</v>
      </c>
      <c r="F92" s="99"/>
      <c r="G92" s="100"/>
      <c r="H92" s="145">
        <f>+H30+H77+H90</f>
        <v>0</v>
      </c>
      <c r="I92" s="145">
        <f>+I30+I77+I90</f>
        <v>0</v>
      </c>
      <c r="J92" s="145">
        <f>+J30+J77+J90</f>
        <v>0</v>
      </c>
      <c r="K92" s="101"/>
      <c r="L92" s="146">
        <f>+L30+L77+L90</f>
        <v>3.3624755999999993</v>
      </c>
      <c r="M92" s="98"/>
      <c r="N92" s="147">
        <f>+N30+N77+N90</f>
        <v>3.4251599999999995</v>
      </c>
      <c r="O92" s="9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5</vt:i4>
      </vt:variant>
    </vt:vector>
  </HeadingPairs>
  <TitlesOfParts>
    <vt:vector size="9" baseType="lpstr">
      <vt:lpstr>Kryci list</vt:lpstr>
      <vt:lpstr>Rekapitulacia</vt:lpstr>
      <vt:lpstr>Prehlad-správca</vt:lpstr>
      <vt:lpstr>Prehlad-kabinet</vt:lpstr>
      <vt:lpstr>'Prehlad-správca'!Názvy_tlače</vt:lpstr>
      <vt:lpstr>Rekapitulacia!Názvy_tlače</vt:lpstr>
      <vt:lpstr>'Kryci list'!Oblasť_tlače</vt:lpstr>
      <vt:lpstr>'Prehlad-správca'!Oblasť_tlače</vt:lpstr>
      <vt:lpstr>Rekapitulacia!Oblasť_tlače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miroslav boldiš</cp:lastModifiedBy>
  <cp:lastPrinted>2021-03-24T20:00:07Z</cp:lastPrinted>
  <dcterms:created xsi:type="dcterms:W3CDTF">1999-04-06T07:39:00Z</dcterms:created>
  <dcterms:modified xsi:type="dcterms:W3CDTF">2021-03-25T08:18:53Z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1033-11.2.0.8893</vt:lpwstr>
  </property>
</Properties>
</file>